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ate1904="1"/>
  <mc:AlternateContent xmlns:mc="http://schemas.openxmlformats.org/markup-compatibility/2006">
    <mc:Choice Requires="x15">
      <x15ac:absPath xmlns:x15ac="http://schemas.microsoft.com/office/spreadsheetml/2010/11/ac" url="D:\Condivisa\GEWISS 2 x fine sett\GEWISS CONTEGGI\"/>
    </mc:Choice>
  </mc:AlternateContent>
  <xr:revisionPtr revIDLastSave="0" documentId="13_ncr:1_{8D35B3C1-FA35-4F22-BF88-2ED19F075A2A}" xr6:coauthVersionLast="47" xr6:coauthVersionMax="47" xr10:uidLastSave="{00000000-0000-0000-0000-000000000000}"/>
  <bookViews>
    <workbookView xWindow="1245" yWindow="3840" windowWidth="22830" windowHeight="14100" xr2:uid="{00000000-000D-0000-FFFF-FFFF00000000}"/>
  </bookViews>
  <sheets>
    <sheet name="Foglio1" sheetId="1" r:id="rId1"/>
    <sheet name="Foglio2" sheetId="2" r:id="rId2"/>
    <sheet name="Foglio3" sheetId="3" r:id="rId3"/>
  </sheets>
  <definedNames>
    <definedName name="_xlnm.Print_Area" localSheetId="0">Foglio1!$A$19:$C$64</definedName>
    <definedName name="Print_Area" localSheetId="0">Foglio1!$A$1:$C$78</definedName>
  </definedNames>
  <calcPr calcId="191029" iterate="1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0" i="1" l="1"/>
  <c r="B55" i="1"/>
  <c r="B41" i="1"/>
  <c r="B31" i="1"/>
  <c r="B26" i="1"/>
  <c r="B51" i="1"/>
  <c r="B46" i="1"/>
  <c r="I14" i="1"/>
  <c r="J14" i="1" s="1"/>
  <c r="D60" i="1"/>
  <c r="F60" i="1" s="1"/>
  <c r="H59" i="1"/>
  <c r="B59" i="1"/>
  <c r="D51" i="1"/>
  <c r="F51" i="1" s="1"/>
  <c r="H50" i="1"/>
  <c r="B50" i="1"/>
  <c r="I41" i="1"/>
  <c r="E41" i="1"/>
  <c r="F41" i="1" s="1"/>
  <c r="G41" i="1" s="1"/>
  <c r="D41" i="1"/>
  <c r="F40" i="1"/>
  <c r="B40" i="1"/>
  <c r="B30" i="1"/>
  <c r="I31" i="1"/>
  <c r="E31" i="1"/>
  <c r="F31" i="1" s="1"/>
  <c r="G31" i="1" s="1"/>
  <c r="D31" i="1"/>
  <c r="C61" i="1" l="1"/>
  <c r="C52" i="1"/>
  <c r="C42" i="1"/>
  <c r="C32" i="1" l="1"/>
  <c r="F30" i="1"/>
  <c r="B35" i="1"/>
  <c r="C12" i="1"/>
  <c r="I11" i="1"/>
  <c r="J11" i="1" s="1"/>
  <c r="G10" i="1"/>
  <c r="G8" i="1"/>
  <c r="J7" i="1"/>
  <c r="K7" i="1" s="1"/>
  <c r="L7" i="1" s="1"/>
  <c r="F7" i="1"/>
  <c r="J6" i="1"/>
  <c r="K6" i="1" s="1"/>
  <c r="L6" i="1" s="1"/>
  <c r="F6" i="1"/>
  <c r="J5" i="1"/>
  <c r="K5" i="1" s="1"/>
  <c r="L5" i="1" s="1"/>
  <c r="F5" i="1"/>
  <c r="B45" i="1"/>
  <c r="C47" i="1" s="1"/>
  <c r="D55" i="1" l="1"/>
  <c r="F55" i="1" s="1"/>
  <c r="H54" i="1"/>
  <c r="B54" i="1"/>
  <c r="C56" i="1" s="1"/>
  <c r="D46" i="1" l="1"/>
  <c r="F46" i="1" s="1"/>
  <c r="H45" i="1"/>
  <c r="D36" i="1" l="1"/>
  <c r="F36" i="1" s="1"/>
  <c r="B36" i="1"/>
  <c r="C37" i="1" s="1"/>
  <c r="F35" i="1"/>
  <c r="D26" i="1"/>
  <c r="F26" i="1" s="1"/>
  <c r="F25" i="1"/>
  <c r="B25" i="1"/>
  <c r="C27" i="1" l="1"/>
  <c r="C63" i="1" s="1"/>
  <c r="C71" i="1"/>
  <c r="B78" i="1"/>
  <c r="H95" i="1"/>
  <c r="B106" i="1"/>
  <c r="B94" i="1"/>
  <c r="G94" i="1"/>
  <c r="C14" i="1" l="1"/>
  <c r="C16" i="1" s="1"/>
  <c r="B90" i="1"/>
  <c r="C91" i="1" s="1"/>
  <c r="G71" i="1"/>
  <c r="G28" i="1"/>
  <c r="F91" i="1" l="1"/>
  <c r="F98" i="1" s="1"/>
  <c r="F126" i="1" s="1"/>
  <c r="H126" i="1" s="1"/>
  <c r="I126" i="1" s="1"/>
  <c r="B87" i="1"/>
  <c r="C88" i="1" s="1"/>
  <c r="B84" i="1"/>
  <c r="C85" i="1" s="1"/>
  <c r="B81" i="1"/>
  <c r="C82" i="1" s="1"/>
  <c r="C79" i="1"/>
  <c r="C95" i="1"/>
  <c r="H79" i="1"/>
  <c r="B101" i="1"/>
  <c r="B102" i="1"/>
  <c r="B105" i="1"/>
  <c r="B109" i="1"/>
  <c r="B110" i="1"/>
  <c r="B113" i="1"/>
  <c r="B114" i="1"/>
  <c r="B117" i="1"/>
  <c r="C119" i="1" s="1"/>
  <c r="B125" i="1"/>
  <c r="B126" i="1"/>
  <c r="I72" i="1"/>
  <c r="J72" i="1" s="1"/>
  <c r="J119" i="1"/>
  <c r="F119" i="1"/>
  <c r="G119" i="1" s="1"/>
  <c r="H119" i="1" s="1"/>
  <c r="D119" i="1"/>
  <c r="I118" i="1"/>
  <c r="F118" i="1"/>
  <c r="F127" i="1"/>
  <c r="H127" i="1" s="1"/>
  <c r="J95" i="1"/>
  <c r="I94" i="1"/>
  <c r="I125" i="1"/>
  <c r="J125" i="1" s="1"/>
  <c r="I99" i="1"/>
  <c r="J99" i="1" s="1"/>
  <c r="J103" i="1"/>
  <c r="F103" i="1"/>
  <c r="G103" i="1" s="1"/>
  <c r="H103" i="1" s="1"/>
  <c r="D103" i="1"/>
  <c r="I102" i="1"/>
  <c r="F102" i="1"/>
  <c r="I101" i="1"/>
  <c r="J101" i="1" s="1"/>
  <c r="J115" i="1"/>
  <c r="F115" i="1"/>
  <c r="G115" i="1" s="1"/>
  <c r="H115" i="1" s="1"/>
  <c r="D115" i="1"/>
  <c r="I114" i="1"/>
  <c r="F114" i="1"/>
  <c r="J111" i="1"/>
  <c r="F111" i="1"/>
  <c r="G111" i="1" s="1"/>
  <c r="H111" i="1" s="1"/>
  <c r="D111" i="1"/>
  <c r="I110" i="1"/>
  <c r="F110" i="1"/>
  <c r="I91" i="1"/>
  <c r="J107" i="1"/>
  <c r="F107" i="1"/>
  <c r="G107" i="1" s="1"/>
  <c r="H107" i="1" s="1"/>
  <c r="D107" i="1"/>
  <c r="I106" i="1"/>
  <c r="F106" i="1"/>
  <c r="B156" i="1"/>
  <c r="C184" i="1"/>
  <c r="B177" i="1"/>
  <c r="B178" i="1"/>
  <c r="I179" i="1"/>
  <c r="D179" i="1"/>
  <c r="F179" i="1" s="1"/>
  <c r="I178" i="1"/>
  <c r="F178" i="1"/>
  <c r="I177" i="1"/>
  <c r="J177" i="1" s="1"/>
  <c r="J176" i="1"/>
  <c r="K176" i="1" s="1"/>
  <c r="L176" i="1" s="1"/>
  <c r="F176" i="1"/>
  <c r="J175" i="1"/>
  <c r="K175" i="1" s="1"/>
  <c r="L175" i="1" s="1"/>
  <c r="F175" i="1"/>
  <c r="J174" i="1"/>
  <c r="K174" i="1" s="1"/>
  <c r="L174" i="1" s="1"/>
  <c r="F174" i="1"/>
  <c r="D143" i="1"/>
  <c r="F143" i="1" s="1"/>
  <c r="F157" i="1"/>
  <c r="F158" i="1"/>
  <c r="F159" i="1"/>
  <c r="F160" i="1"/>
  <c r="F161" i="1"/>
  <c r="F162" i="1"/>
  <c r="D144" i="1"/>
  <c r="D145" i="1"/>
  <c r="F145" i="1" s="1"/>
  <c r="D146" i="1"/>
  <c r="F146" i="1" s="1"/>
  <c r="D147" i="1"/>
  <c r="F147" i="1" s="1"/>
  <c r="D148" i="1"/>
  <c r="F148" i="1" s="1"/>
  <c r="D149" i="1"/>
  <c r="F149" i="1" s="1"/>
  <c r="B161" i="1"/>
  <c r="B160" i="1"/>
  <c r="B159" i="1"/>
  <c r="B158" i="1"/>
  <c r="B157" i="1"/>
  <c r="B155" i="1"/>
  <c r="B140" i="1"/>
  <c r="B152" i="1"/>
  <c r="F138" i="1"/>
  <c r="G138" i="1" s="1"/>
  <c r="J22" i="1"/>
  <c r="K22" i="1" s="1"/>
  <c r="L22" i="1" s="1"/>
  <c r="F22" i="1"/>
  <c r="J21" i="1"/>
  <c r="K21" i="1" s="1"/>
  <c r="L21" i="1" s="1"/>
  <c r="F21" i="1"/>
  <c r="F23" i="1"/>
  <c r="J23" i="1"/>
  <c r="K23" i="1" s="1"/>
  <c r="L23" i="1" s="1"/>
  <c r="G2" i="1"/>
  <c r="F2" i="1"/>
  <c r="C97" i="1" l="1"/>
  <c r="C70" i="1" s="1"/>
  <c r="C115" i="1"/>
  <c r="C179" i="1"/>
  <c r="C181" i="1" s="1"/>
  <c r="F166" i="1"/>
  <c r="C111" i="1"/>
  <c r="C107" i="1"/>
  <c r="C103" i="1"/>
  <c r="C127" i="1"/>
  <c r="D153" i="1"/>
  <c r="F144" i="1"/>
  <c r="F153" i="1" s="1"/>
  <c r="F168" i="1" s="1"/>
  <c r="C121" i="1" l="1"/>
  <c r="C72" i="1"/>
</calcChain>
</file>

<file path=xl/sharedStrings.xml><?xml version="1.0" encoding="utf-8"?>
<sst xmlns="http://schemas.openxmlformats.org/spreadsheetml/2006/main" count="171" uniqueCount="118">
  <si>
    <t>videate</t>
  </si>
  <si>
    <t>pop up</t>
  </si>
  <si>
    <t>test</t>
  </si>
  <si>
    <t>tot testi</t>
  </si>
  <si>
    <t>Testi parole</t>
  </si>
  <si>
    <t>Tot testi cartelle</t>
  </si>
  <si>
    <t>testi Pop up e test</t>
  </si>
  <si>
    <t>KOINE' snc</t>
  </si>
  <si>
    <t>cartelle</t>
  </si>
  <si>
    <t>5 lingue</t>
  </si>
  <si>
    <t xml:space="preserve"> +enel x 62</t>
  </si>
  <si>
    <t xml:space="preserve">servizi di traduzione  - editoria elettronica - multimedia 
Via Fornasio, 5 - 10092 BEINASCO (TO)  
Tel. 011 3971099  • Fax 011 3972261 
P. IVA 05758560014
E-mail: koine@koine.it
</t>
  </si>
  <si>
    <r>
      <rPr>
        <b/>
        <sz val="11"/>
        <rFont val="Arial"/>
        <family val="2"/>
      </rPr>
      <t>MATERIALE DA RICEVERE:</t>
    </r>
    <r>
      <rPr>
        <sz val="11"/>
        <rFont val="Arial"/>
        <family val="2"/>
      </rPr>
      <t xml:space="preserve">
 - storyboard approvato del corso con contenuti delle pagine + testo voiceover in pagina note
 - file audio per voiceover
 - eventuali immagini e video di vs. proprietà
 - traduzioni dei file word esportati nelle varie lingue</t>
    </r>
  </si>
  <si>
    <t>Costi unitari per ogni corso</t>
  </si>
  <si>
    <r>
      <t xml:space="preserve">Sviluppo delle pagine </t>
    </r>
    <r>
      <rPr>
        <b/>
        <sz val="11"/>
        <rFont val="Arial"/>
        <family val="2"/>
      </rPr>
      <t xml:space="preserve"> (70 PAGINE X EURO 50,00)</t>
    </r>
  </si>
  <si>
    <r>
      <t>Localizzazione in 6 lingue</t>
    </r>
    <r>
      <rPr>
        <b/>
        <sz val="11"/>
        <rFont val="Arial"/>
        <family val="2"/>
      </rPr>
      <t xml:space="preserve"> (Euro 250,00 X 6 lingue)</t>
    </r>
  </si>
  <si>
    <r>
      <rPr>
        <b/>
        <sz val="11"/>
        <rFont val="Arial"/>
        <family val="2"/>
      </rPr>
      <t>SPECIFICHE
Sviluppo di corsi online. Master Italiano e localizzazione nelle lingue Inglese - Francese - Spagnolo - Tedesco - Turco -  Rumeno</t>
    </r>
    <r>
      <rPr>
        <sz val="11"/>
        <rFont val="Arial"/>
        <family val="2"/>
      </rPr>
      <t xml:space="preserve">
 - Analisi storyboard e adattamento nel template
 - Sviluppo layout del WBT (realizzazione videate e montaggio nella struttura)
 - Esercitazioni e test finale 
 - Sviluppo di immagini ad hoc se non fornite dal Committente
 - Test di 10 domande (soglia di superamento da definire con tentativi illimitati e tracciamento)
</t>
    </r>
    <r>
      <rPr>
        <b/>
        <sz val="11"/>
        <rFont val="Arial"/>
        <family val="2"/>
      </rPr>
      <t>Formato di interoperabilità con la piattaforma</t>
    </r>
    <r>
      <rPr>
        <sz val="11"/>
        <rFont val="Arial"/>
        <family val="2"/>
      </rPr>
      <t xml:space="preserve">
 SCORM 1.2 o SCORM 2004 </t>
    </r>
  </si>
  <si>
    <t>TOTALE 1 CORSO in 7 LINGUE</t>
  </si>
  <si>
    <t>Preventivo progettazione e realizzazione corsi online - GEWISS - Mario Lange</t>
  </si>
  <si>
    <r>
      <rPr>
        <b/>
        <sz val="11"/>
        <rFont val="Arial"/>
        <family val="2"/>
      </rPr>
      <t xml:space="preserve">Ogni corso sarà composto da: </t>
    </r>
    <r>
      <rPr>
        <sz val="11"/>
        <rFont val="Arial"/>
        <family val="2"/>
      </rPr>
      <t xml:space="preserve">
 - 70/80 videate  con animazioni,  esercitazioni intermedie, interazioni, inclusa ricerca/inserimento di foto,  icone ove richiesto
 - sviluppo sulla base di storyboard (powerpoint) ricevuto
 - inserimento di file audio voiceover (audio) da voi ricevuti
 - 2 aree test di verifica per controllo di ogni corso sviluppato
 - consegna di pacchetti SCORM per caricamento su vs. piattaforma
 - esportazione testi in formato Word per traduzioni
 - eventuali ulteriori variazioni oltre 2 sessioni saranno conteggiate separatamente</t>
    </r>
  </si>
  <si>
    <t>PREVENTIVO SVILUPPO 8 CORSI IN 7 LINGUE</t>
  </si>
  <si>
    <t>AUDIO</t>
  </si>
  <si>
    <t>pagine</t>
  </si>
  <si>
    <t>audio</t>
  </si>
  <si>
    <t>CORSO 1 ELETTROTECNICA</t>
  </si>
  <si>
    <t>CORSO 2 ILLUMINOTECNICA mod 1</t>
  </si>
  <si>
    <t>CORSO 2 ILLUMINOTECNICA mod 2</t>
  </si>
  <si>
    <t>CORSO 4 BUILDING</t>
  </si>
  <si>
    <t>CORSO 3 INSTALLATION</t>
  </si>
  <si>
    <t>CORSO 5 LIGHTING</t>
  </si>
  <si>
    <t>CORSO 6 MOBILITY</t>
  </si>
  <si>
    <t>preventivato 70 X 7 lingue</t>
  </si>
  <si>
    <t>differenza</t>
  </si>
  <si>
    <t>costo  ita a pagina</t>
  </si>
  <si>
    <t>costo ITA pagine in più</t>
  </si>
  <si>
    <t>costo  EN a pagina</t>
  </si>
  <si>
    <t>costo  EN PAGINE AGGIUNTIVE</t>
  </si>
  <si>
    <t>costo  FR PAGINE AGGIUNTIVE</t>
  </si>
  <si>
    <t>costo  ES PAGINE AGGIUNTIVE</t>
  </si>
  <si>
    <t>costo DE PAGINE AGGIUNTIVE</t>
  </si>
  <si>
    <t>costo  RO PAGINE AGGIUNTIVE</t>
  </si>
  <si>
    <t>costo  TU PAGINE AGGIUNTIVE</t>
  </si>
  <si>
    <t>TOTALE AGGIUNTIVO</t>
  </si>
  <si>
    <t>CONSUNTIVO AL 2-5-2024</t>
  </si>
  <si>
    <t>1,5 GIORNATE *200</t>
  </si>
  <si>
    <r>
      <t xml:space="preserve">CORSO 4 BUILDING   NH </t>
    </r>
    <r>
      <rPr>
        <b/>
        <sz val="11"/>
        <rFont val="Arial"/>
        <family val="2"/>
      </rPr>
      <t>(3 GIORNATE X EURO 188,00)</t>
    </r>
  </si>
  <si>
    <r>
      <t>Localizzazione in 6 lingue NH</t>
    </r>
    <r>
      <rPr>
        <b/>
        <sz val="11"/>
        <rFont val="Arial"/>
        <family val="2"/>
      </rPr>
      <t xml:space="preserve"> (3 GIORNATE X EURO 188,00 X 6 lingue)</t>
    </r>
  </si>
  <si>
    <t>TOTALE CORSO 3 INSTALLATION NH in 7 LINGUE</t>
  </si>
  <si>
    <r>
      <t xml:space="preserve">CORSO 3 INSTALLATION NH </t>
    </r>
    <r>
      <rPr>
        <b/>
        <sz val="11"/>
        <rFont val="Arial"/>
        <family val="2"/>
      </rPr>
      <t>(3 GIORNATE X EURO 188,00)</t>
    </r>
  </si>
  <si>
    <r>
      <t>Localizzazione in 6 lingue</t>
    </r>
    <r>
      <rPr>
        <b/>
        <sz val="11"/>
        <rFont val="Arial"/>
        <family val="2"/>
      </rPr>
      <t xml:space="preserve"> (3 GIORNATE X EURO 188,00 X 6 lingue)</t>
    </r>
  </si>
  <si>
    <t>TOTALE CORSO 4 BUILDING NH  in 7 LINGUE</t>
  </si>
  <si>
    <r>
      <t xml:space="preserve">CORSO 5 LIGHTING NH </t>
    </r>
    <r>
      <rPr>
        <b/>
        <sz val="11"/>
        <rFont val="Arial"/>
        <family val="2"/>
      </rPr>
      <t>(3 GIORNATE X EURO 188,00)</t>
    </r>
  </si>
  <si>
    <r>
      <t xml:space="preserve">CORSO 6 MOBILITY NH </t>
    </r>
    <r>
      <rPr>
        <b/>
        <sz val="11"/>
        <rFont val="Arial"/>
        <family val="2"/>
      </rPr>
      <t>(3 GIORNATE X EURO 188,00)</t>
    </r>
  </si>
  <si>
    <r>
      <t>Localizzazione in 6 lingue</t>
    </r>
    <r>
      <rPr>
        <b/>
        <sz val="11"/>
        <rFont val="Arial"/>
        <family val="2"/>
      </rPr>
      <t xml:space="preserve"> (70 pagine ognuno Euro 250,00 X 6 lingue)</t>
    </r>
  </si>
  <si>
    <r>
      <t xml:space="preserve">Localizzazione in  lingua en </t>
    </r>
    <r>
      <rPr>
        <b/>
        <sz val="11"/>
        <rFont val="Arial"/>
        <family val="2"/>
      </rPr>
      <t xml:space="preserve"> (3 GIORNATE X EURO 188,00 X 1 lingua)</t>
    </r>
  </si>
  <si>
    <t>TOTALE CORSO 5 LIGHTING NH  in 2 LINGUE</t>
  </si>
  <si>
    <t>CONTEGGIO PRODUZIONE POWERPOINT DI TUTTI I CORSI</t>
  </si>
  <si>
    <t>lingue</t>
  </si>
  <si>
    <t>CONSUNTIVO SVILUPPO 4 CORSI NH IN 7 LINGUE</t>
  </si>
  <si>
    <r>
      <t xml:space="preserve">PRODUZIONE POWERPOINT 8 corsi in 6 lingue - 6.672 pagine)
</t>
    </r>
    <r>
      <rPr>
        <b/>
        <sz val="11"/>
        <rFont val="Arial"/>
        <family val="2"/>
      </rPr>
      <t>(20 GIORNATE X EURO 200,00)</t>
    </r>
  </si>
  <si>
    <r>
      <t xml:space="preserve">PRODUZIONE POWERPOINT NH - 5 corsi in 6 lingue 
</t>
    </r>
    <r>
      <rPr>
        <b/>
        <sz val="11"/>
        <rFont val="Arial"/>
        <family val="2"/>
      </rPr>
      <t>(5 GIORNATE X EURO 200,00)</t>
    </r>
  </si>
  <si>
    <t>TOTALE CORSO 6 MOBILITY NH in 2 LINGUE</t>
  </si>
  <si>
    <t xml:space="preserve">CONSUNTIVO PRODUZIONE POWERPOINT </t>
  </si>
  <si>
    <t>dettaglio</t>
  </si>
  <si>
    <t xml:space="preserve">TOTALE </t>
  </si>
  <si>
    <t>A PAGINA XLF</t>
  </si>
  <si>
    <t>PP</t>
  </si>
  <si>
    <t>ì</t>
  </si>
  <si>
    <t>TOTALE CORSO 7 ENERGY NH in 1 LINGUA</t>
  </si>
  <si>
    <r>
      <t xml:space="preserve">CORSO 7 ENERGY NH </t>
    </r>
    <r>
      <rPr>
        <b/>
        <sz val="11"/>
        <rFont val="Arial"/>
        <family val="2"/>
      </rPr>
      <t xml:space="preserve"> (3 GIORNATE X EURO 188,00) </t>
    </r>
  </si>
  <si>
    <t>Localizzazione  da ricevere</t>
  </si>
  <si>
    <t xml:space="preserve">CONSUNTIVO VARIAZIONI CORSI COMPLETI </t>
  </si>
  <si>
    <r>
      <t xml:space="preserve">CORSO 2 ILLUMINOTECNICA mod 2 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 xml:space="preserve">VARIAZIONI UK-FR-SPA-CHILE </t>
    </r>
    <r>
      <rPr>
        <b/>
        <sz val="11"/>
        <rFont val="Arial"/>
        <family val="2"/>
      </rPr>
      <t xml:space="preserve">
(8 GIORNATE X EURO 188,00)</t>
    </r>
  </si>
  <si>
    <r>
      <t xml:space="preserve">CORSO 2 ILLUMINOTECNICA VARIAZIONI UK-FR-SPA-CHILE 
</t>
    </r>
    <r>
      <rPr>
        <b/>
        <sz val="11"/>
        <rFont val="Arial"/>
        <family val="2"/>
      </rPr>
      <t>(8 GIORNATE X EURO 188,00)</t>
    </r>
  </si>
  <si>
    <r>
      <t xml:space="preserve">CORSO 3 INSTALLATION  VARIAZIONI UK-FR-SPA-CHILE 
</t>
    </r>
    <r>
      <rPr>
        <b/>
        <sz val="11"/>
        <rFont val="Arial"/>
        <family val="2"/>
      </rPr>
      <t>(8 GIORNATE X EURO 188,00)</t>
    </r>
  </si>
  <si>
    <t xml:space="preserve">TOTALE CORSO 2 ILLUMINOTECNICA Mod 1  </t>
  </si>
  <si>
    <t xml:space="preserve">TOTALE CORSO 2 ILLUMINOTECNICA Mod 2 </t>
  </si>
  <si>
    <t>TOTALE CORSO 3 INSTALLATION</t>
  </si>
  <si>
    <t xml:space="preserve">TOTALE CORSO 4 BUILDING  </t>
  </si>
  <si>
    <r>
      <t xml:space="preserve">CORSO 5 LIGHTING rifacimento ENG  </t>
    </r>
    <r>
      <rPr>
        <b/>
        <sz val="11"/>
        <rFont val="Arial"/>
        <family val="2"/>
      </rPr>
      <t>(96 nuove pagine PAGINE X EURO 50,00)</t>
    </r>
  </si>
  <si>
    <t xml:space="preserve">CONSUNTIVO VARIAZIONI / PRODUZIONE PACCHETTI SCORM  CORSI COMPLETI in UK-FR-SPA-CHILE </t>
  </si>
  <si>
    <t>TOTALE CORSO 5 LIGHTING</t>
  </si>
  <si>
    <t xml:space="preserve">TOTALE CORSO 7 ENERGY  </t>
  </si>
  <si>
    <t>CONSUNTIVO CORSI NH RIDOTTI ???</t>
  </si>
  <si>
    <t>Localizzazione in 7 lingue UK e FR ES- CHILE (4 GIORNATE X EURO 188,00)</t>
  </si>
  <si>
    <r>
      <t xml:space="preserve">CORSO 7 ENERGY </t>
    </r>
    <r>
      <rPr>
        <b/>
        <sz val="11"/>
        <rFont val="Arial"/>
        <family val="2"/>
      </rPr>
      <t>(185 PAGINE)</t>
    </r>
    <r>
      <rPr>
        <sz val="11"/>
        <rFont val="Arial"/>
        <family val="2"/>
      </rPr>
      <t xml:space="preserve">  </t>
    </r>
    <r>
      <rPr>
        <sz val="11"/>
        <color rgb="FFFF0000"/>
        <rFont val="Arial"/>
        <family val="2"/>
      </rPr>
      <t>DA PPT</t>
    </r>
  </si>
  <si>
    <r>
      <t xml:space="preserve">CORSO 4 BUILDING VARIAZIONI UK-FR-SPA-CHILE
</t>
    </r>
    <r>
      <rPr>
        <b/>
        <sz val="11"/>
        <rFont val="Arial"/>
        <family val="2"/>
      </rPr>
      <t>(6 GIORNATE X EURO 188,00)</t>
    </r>
  </si>
  <si>
    <t>CONSUNTIVO VARIAZIONI CORSI COMPLETI</t>
  </si>
  <si>
    <t>CONSUNTIVO CORSI NH RIDOTTI FINALI (4 GIORNATE X EURO 188,00)</t>
  </si>
  <si>
    <t>TOTALE Corso DOMOTICA  in 7 LINGUE</t>
  </si>
  <si>
    <t>TOTALE Corso SOFTWARE  in 7 LINGUE</t>
  </si>
  <si>
    <t xml:space="preserve">Preventivo NUOVI corsi completi online - GEWISS - Mario Lange </t>
  </si>
  <si>
    <r>
      <t xml:space="preserve">Variazioni su precedente corso </t>
    </r>
    <r>
      <rPr>
        <b/>
        <sz val="11"/>
        <rFont val="Arial"/>
        <family val="2"/>
      </rPr>
      <t>(6 GIORNATE X EURO 188,00)</t>
    </r>
  </si>
  <si>
    <t>TOTALE CORSO 6 MOBILITY in 7 LINGUE</t>
  </si>
  <si>
    <t>CONSUNTIVO VARIAZIONI CORSI NH RIDOTTI in UK-FR-SPA-CHILE</t>
  </si>
  <si>
    <t>Corso DOMOTICA COMPLETO</t>
  </si>
  <si>
    <t>Corso DOMOTICA NH</t>
  </si>
  <si>
    <r>
      <t xml:space="preserve">Sviluppo delle pagine MASTER ITALIANO </t>
    </r>
    <r>
      <rPr>
        <b/>
        <sz val="11"/>
        <rFont val="Arial"/>
        <family val="2"/>
      </rPr>
      <t xml:space="preserve"> (70 PAGINE X EURO 50,00)</t>
    </r>
  </si>
  <si>
    <r>
      <t>Sviluppo delle pagine MASTER ITALIANO</t>
    </r>
    <r>
      <rPr>
        <b/>
        <sz val="11"/>
        <rFont val="Arial"/>
        <family val="2"/>
      </rPr>
      <t xml:space="preserve"> (50 PAGINE X EURO 50,00)</t>
    </r>
  </si>
  <si>
    <t>Corso SOFTWARE COMPLETO</t>
  </si>
  <si>
    <t>Corso SOFTWARE NH</t>
  </si>
  <si>
    <r>
      <t xml:space="preserve">Variazioni per sviluppo delle pagine MASTER ITALIANO </t>
    </r>
    <r>
      <rPr>
        <b/>
        <sz val="11"/>
        <rFont val="Arial"/>
        <family val="2"/>
      </rPr>
      <t xml:space="preserve"> (3 GIORNATE X EURO 188,00)</t>
    </r>
  </si>
  <si>
    <t>Corso MOBILITY NH</t>
  </si>
  <si>
    <t>Corso MOBILITY COMPLETO (180 pagine)</t>
  </si>
  <si>
    <t>Corso LIGHTING COMPLETO</t>
  </si>
  <si>
    <t>Corso LIGHTING nh</t>
  </si>
  <si>
    <t>Beinasco 04.10.2024</t>
  </si>
  <si>
    <t>TOTALE VARIAZIONI SU CORSI UK-FR-SPA-CHILE</t>
  </si>
  <si>
    <t>Preventivo NUOVI corsi completi e NH : DOMOTICA - SOFTWARE - MOBILITY - LIGHTING</t>
  </si>
  <si>
    <t>TOTALE PREVENTIVO NUOVI CORSI</t>
  </si>
  <si>
    <r>
      <t>Localizzazione in 6 lingue NH</t>
    </r>
    <r>
      <rPr>
        <b/>
        <sz val="11"/>
        <rFont val="Arial"/>
        <family val="2"/>
      </rPr>
      <t xml:space="preserve"> (Euro 250,00 X 6 lingue)</t>
    </r>
  </si>
  <si>
    <r>
      <t xml:space="preserve">Localizzazione in 6 lingue </t>
    </r>
    <r>
      <rPr>
        <b/>
        <sz val="11"/>
        <rFont val="Arial"/>
        <family val="2"/>
      </rPr>
      <t>(Euro 250,00 X 6 lingue)</t>
    </r>
  </si>
  <si>
    <r>
      <t>Localizzazione in 6 lingue</t>
    </r>
    <r>
      <rPr>
        <b/>
        <sz val="11"/>
        <rFont val="Arial"/>
        <family val="2"/>
      </rPr>
      <t xml:space="preserve"> (Euro 250,00 X 5 lingue)</t>
    </r>
  </si>
  <si>
    <r>
      <t xml:space="preserve">RECOVERY DI PARTE DI  PRECEDENTI LAVORI </t>
    </r>
    <r>
      <rPr>
        <b/>
        <sz val="11"/>
        <rFont val="Arial"/>
        <family val="2"/>
      </rPr>
      <t>NO</t>
    </r>
  </si>
  <si>
    <t>Conteggi corsi online - GEWISS - Mario Lange</t>
  </si>
  <si>
    <t>TOTALE</t>
  </si>
  <si>
    <t>Dettaglio</t>
  </si>
  <si>
    <t xml:space="preserve">CONSUNTIVO VARIAZIONI CORSI COMPLETI in UK-FR-SPA-CHILE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</si>
</sst>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9"/>
      <name val="Geneva"/>
    </font>
    <font>
      <sz val="11"/>
      <name val="Arial"/>
      <family val="2"/>
    </font>
    <font>
      <b/>
      <sz val="11"/>
      <name val="Arial"/>
      <family val="2"/>
    </font>
    <font>
      <b/>
      <sz val="16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1"/>
      <color indexed="10"/>
      <name val="Arial"/>
      <family val="2"/>
    </font>
    <font>
      <sz val="11"/>
      <color indexed="10"/>
      <name val="Arial"/>
      <family val="2"/>
    </font>
    <font>
      <b/>
      <i/>
      <sz val="12"/>
      <color indexed="10"/>
      <name val="Arial"/>
      <family val="2"/>
    </font>
    <font>
      <b/>
      <i/>
      <sz val="11"/>
      <color indexed="10"/>
      <name val="Arial"/>
      <family val="2"/>
    </font>
    <font>
      <sz val="11"/>
      <color indexed="17"/>
      <name val="Arial"/>
      <family val="2"/>
    </font>
    <font>
      <b/>
      <sz val="12"/>
      <color indexed="10"/>
      <name val="Arial"/>
      <family val="2"/>
    </font>
    <font>
      <sz val="8"/>
      <name val="Geneva"/>
      <family val="2"/>
    </font>
    <font>
      <b/>
      <i/>
      <sz val="11"/>
      <name val="Arial"/>
      <family val="2"/>
    </font>
    <font>
      <b/>
      <sz val="14"/>
      <name val="Arial"/>
      <family val="2"/>
    </font>
    <font>
      <sz val="14"/>
      <name val="Geneva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/>
    <xf numFmtId="0" fontId="2" fillId="2" borderId="0" xfId="0" applyFont="1" applyFill="1"/>
    <xf numFmtId="0" fontId="4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right"/>
    </xf>
    <xf numFmtId="2" fontId="1" fillId="0" borderId="0" xfId="0" applyNumberFormat="1" applyFont="1" applyAlignment="1">
      <alignment vertical="center"/>
    </xf>
    <xf numFmtId="2" fontId="2" fillId="0" borderId="0" xfId="0" applyNumberFormat="1" applyFont="1" applyAlignment="1">
      <alignment horizontal="right" vertical="center"/>
    </xf>
    <xf numFmtId="2" fontId="9" fillId="0" borderId="0" xfId="0" applyNumberFormat="1" applyFont="1" applyAlignment="1">
      <alignment horizontal="right" vertical="center"/>
    </xf>
    <xf numFmtId="2" fontId="10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right" vertical="center"/>
    </xf>
    <xf numFmtId="2" fontId="1" fillId="0" borderId="0" xfId="0" applyNumberFormat="1" applyFont="1"/>
    <xf numFmtId="0" fontId="11" fillId="0" borderId="0" xfId="0" applyFont="1" applyAlignment="1">
      <alignment horizontal="left"/>
    </xf>
    <xf numFmtId="0" fontId="6" fillId="3" borderId="1" xfId="0" applyFont="1" applyFill="1" applyBorder="1" applyAlignment="1">
      <alignment horizontal="left"/>
    </xf>
    <xf numFmtId="4" fontId="8" fillId="3" borderId="1" xfId="0" applyNumberFormat="1" applyFont="1" applyFill="1" applyBorder="1"/>
    <xf numFmtId="2" fontId="1" fillId="3" borderId="0" xfId="0" applyNumberFormat="1" applyFont="1" applyFill="1"/>
    <xf numFmtId="0" fontId="7" fillId="3" borderId="0" xfId="0" applyFont="1" applyFill="1"/>
    <xf numFmtId="4" fontId="13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2" borderId="2" xfId="0" applyFont="1" applyFill="1" applyBorder="1" applyAlignment="1">
      <alignment horizontal="right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/>
    </xf>
    <xf numFmtId="0" fontId="1" fillId="0" borderId="3" xfId="0" applyFont="1" applyBorder="1" applyAlignment="1">
      <alignment horizontal="right"/>
    </xf>
    <xf numFmtId="0" fontId="1" fillId="0" borderId="3" xfId="0" applyFont="1" applyBorder="1"/>
    <xf numFmtId="0" fontId="2" fillId="0" borderId="0" xfId="0" applyFont="1" applyAlignment="1">
      <alignment horizontal="right"/>
    </xf>
    <xf numFmtId="0" fontId="1" fillId="0" borderId="4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center" wrapText="1"/>
    </xf>
    <xf numFmtId="4" fontId="16" fillId="0" borderId="0" xfId="0" applyNumberFormat="1" applyFont="1" applyAlignment="1">
      <alignment horizontal="right" vertical="center"/>
    </xf>
    <xf numFmtId="2" fontId="16" fillId="0" borderId="0" xfId="0" applyNumberFormat="1" applyFont="1" applyAlignment="1">
      <alignment horizontal="right" vertical="center"/>
    </xf>
    <xf numFmtId="0" fontId="17" fillId="0" borderId="0" xfId="0" applyFont="1" applyAlignment="1">
      <alignment vertical="center"/>
    </xf>
    <xf numFmtId="2" fontId="17" fillId="0" borderId="0" xfId="0" applyNumberFormat="1" applyFont="1" applyAlignment="1">
      <alignment vertical="center"/>
    </xf>
    <xf numFmtId="0" fontId="16" fillId="4" borderId="0" xfId="0" applyFont="1" applyFill="1" applyAlignment="1">
      <alignment horizontal="left" vertical="center" wrapText="1"/>
    </xf>
    <xf numFmtId="4" fontId="16" fillId="4" borderId="0" xfId="0" applyNumberFormat="1" applyFont="1" applyFill="1" applyAlignment="1">
      <alignment horizontal="right" vertical="center"/>
    </xf>
    <xf numFmtId="2" fontId="16" fillId="4" borderId="0" xfId="0" applyNumberFormat="1" applyFont="1" applyFill="1" applyAlignment="1">
      <alignment horizontal="right" vertical="center"/>
    </xf>
    <xf numFmtId="0" fontId="17" fillId="4" borderId="0" xfId="0" applyFont="1" applyFill="1" applyAlignment="1">
      <alignment vertical="center"/>
    </xf>
    <xf numFmtId="2" fontId="17" fillId="4" borderId="0" xfId="0" applyNumberFormat="1" applyFont="1" applyFill="1" applyAlignment="1">
      <alignment vertical="center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4" fontId="2" fillId="0" borderId="0" xfId="0" applyNumberFormat="1" applyFont="1" applyAlignment="1">
      <alignment horizontal="right" vertical="center" wrapText="1"/>
    </xf>
    <xf numFmtId="4" fontId="8" fillId="0" borderId="0" xfId="0" applyNumberFormat="1" applyFont="1" applyAlignment="1">
      <alignment vertical="center" wrapText="1"/>
    </xf>
    <xf numFmtId="2" fontId="2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vertical="center" wrapText="1"/>
    </xf>
    <xf numFmtId="4" fontId="16" fillId="0" borderId="0" xfId="0" applyNumberFormat="1" applyFont="1" applyAlignment="1">
      <alignment horizontal="right" vertical="center" wrapText="1"/>
    </xf>
    <xf numFmtId="2" fontId="16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 wrapText="1"/>
    </xf>
    <xf numFmtId="2" fontId="17" fillId="0" borderId="0" xfId="0" applyNumberFormat="1" applyFont="1" applyAlignment="1">
      <alignment vertical="center" wrapText="1"/>
    </xf>
    <xf numFmtId="4" fontId="19" fillId="0" borderId="0" xfId="0" applyNumberFormat="1" applyFont="1" applyAlignment="1">
      <alignment horizontal="right" vertical="center"/>
    </xf>
    <xf numFmtId="0" fontId="1" fillId="4" borderId="0" xfId="0" applyFont="1" applyFill="1" applyAlignment="1">
      <alignment horizontal="right"/>
    </xf>
    <xf numFmtId="0" fontId="1" fillId="4" borderId="0" xfId="0" applyFont="1" applyFill="1"/>
    <xf numFmtId="0" fontId="14" fillId="2" borderId="2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left"/>
    </xf>
    <xf numFmtId="4" fontId="8" fillId="3" borderId="6" xfId="0" applyNumberFormat="1" applyFont="1" applyFill="1" applyBorder="1"/>
    <xf numFmtId="0" fontId="6" fillId="5" borderId="5" xfId="0" applyFont="1" applyFill="1" applyBorder="1" applyAlignment="1">
      <alignment horizontal="left"/>
    </xf>
    <xf numFmtId="4" fontId="8" fillId="5" borderId="5" xfId="0" applyNumberFormat="1" applyFont="1" applyFill="1" applyBorder="1"/>
    <xf numFmtId="2" fontId="1" fillId="5" borderId="0" xfId="0" applyNumberFormat="1" applyFont="1" applyFill="1"/>
    <xf numFmtId="0" fontId="7" fillId="5" borderId="0" xfId="0" applyFont="1" applyFill="1"/>
    <xf numFmtId="0" fontId="0" fillId="0" borderId="0" xfId="0" applyAlignment="1">
      <alignment vertical="center"/>
    </xf>
    <xf numFmtId="0" fontId="15" fillId="0" borderId="2" xfId="0" applyFont="1" applyBorder="1"/>
    <xf numFmtId="0" fontId="11" fillId="3" borderId="1" xfId="0" applyFont="1" applyFill="1" applyBorder="1" applyAlignment="1">
      <alignment horizontal="left"/>
    </xf>
    <xf numFmtId="2" fontId="20" fillId="3" borderId="0" xfId="0" applyNumberFormat="1" applyFont="1" applyFill="1"/>
    <xf numFmtId="0" fontId="21" fillId="3" borderId="0" xfId="0" applyFont="1" applyFill="1"/>
    <xf numFmtId="0" fontId="6" fillId="0" borderId="1" xfId="0" applyFont="1" applyBorder="1" applyAlignment="1">
      <alignment horizontal="left"/>
    </xf>
    <xf numFmtId="4" fontId="8" fillId="0" borderId="1" xfId="0" applyNumberFormat="1" applyFont="1" applyBorder="1"/>
    <xf numFmtId="0" fontId="7" fillId="0" borderId="0" xfId="0" applyFont="1"/>
    <xf numFmtId="0" fontId="6" fillId="0" borderId="0" xfId="0" applyFont="1" applyAlignment="1">
      <alignment horizontal="left"/>
    </xf>
    <xf numFmtId="4" fontId="8" fillId="0" borderId="0" xfId="0" applyNumberFormat="1" applyFont="1"/>
    <xf numFmtId="2" fontId="16" fillId="3" borderId="0" xfId="0" applyNumberFormat="1" applyFont="1" applyFill="1" applyAlignment="1">
      <alignment horizontal="right" vertical="center" wrapText="1"/>
    </xf>
    <xf numFmtId="0" fontId="17" fillId="3" borderId="0" xfId="0" applyFont="1" applyFill="1" applyAlignment="1">
      <alignment vertical="center" wrapText="1"/>
    </xf>
    <xf numFmtId="2" fontId="17" fillId="3" borderId="0" xfId="0" applyNumberFormat="1" applyFont="1" applyFill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4" fontId="1" fillId="0" borderId="0" xfId="0" applyNumberFormat="1" applyFont="1" applyAlignment="1">
      <alignment horizontal="right" vertical="center"/>
    </xf>
    <xf numFmtId="0" fontId="6" fillId="5" borderId="0" xfId="0" applyFont="1" applyFill="1" applyAlignment="1">
      <alignment horizontal="left"/>
    </xf>
    <xf numFmtId="4" fontId="8" fillId="5" borderId="0" xfId="0" applyNumberFormat="1" applyFont="1" applyFill="1"/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14" fillId="2" borderId="2" xfId="0" applyFont="1" applyFill="1" applyBorder="1" applyAlignment="1">
      <alignment horizontal="left" vertical="center" wrapText="1"/>
    </xf>
    <xf numFmtId="0" fontId="15" fillId="0" borderId="2" xfId="0" applyFont="1" applyBorder="1" applyAlignment="1">
      <alignment wrapText="1"/>
    </xf>
    <xf numFmtId="0" fontId="0" fillId="0" borderId="2" xfId="0" applyBorder="1" applyAlignment="1">
      <alignment wrapText="1"/>
    </xf>
  </cellXfs>
  <cellStyles count="1">
    <cellStyle name="Normale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ripFPX applÄRstrnπ{gripFPixthnr">
    <pageSetUpPr fitToPage="1"/>
  </sheetPr>
  <dimension ref="A1:N185"/>
  <sheetViews>
    <sheetView tabSelected="1" zoomScale="75" zoomScaleNormal="75" workbookViewId="0">
      <selection activeCell="A19" sqref="A19"/>
    </sheetView>
  </sheetViews>
  <sheetFormatPr defaultColWidth="10.85546875" defaultRowHeight="14.25"/>
  <cols>
    <col min="1" max="1" width="93.85546875" style="1" customWidth="1"/>
    <col min="2" max="2" width="15.42578125" style="1" customWidth="1"/>
    <col min="3" max="3" width="18" style="1" customWidth="1"/>
    <col min="4" max="4" width="16" style="2" customWidth="1"/>
    <col min="5" max="5" width="10.28515625" style="2" customWidth="1"/>
    <col min="6" max="6" width="31.5703125" style="2" customWidth="1"/>
    <col min="7" max="7" width="22.28515625" style="2" customWidth="1"/>
    <col min="8" max="8" width="10.140625" style="2" customWidth="1"/>
    <col min="9" max="9" width="12.42578125" style="2" customWidth="1"/>
    <col min="10" max="16384" width="10.85546875" style="2"/>
  </cols>
  <sheetData>
    <row r="1" spans="1:12" ht="38.1" customHeight="1">
      <c r="A1" s="8" t="s">
        <v>7</v>
      </c>
      <c r="B1" s="10"/>
      <c r="C1" s="10"/>
      <c r="D1" s="10"/>
      <c r="E1" s="10"/>
    </row>
    <row r="2" spans="1:12" ht="94.5" customHeight="1">
      <c r="A2" s="9" t="s">
        <v>11</v>
      </c>
      <c r="B2" s="4"/>
      <c r="C2" s="5" t="s">
        <v>106</v>
      </c>
      <c r="D2" s="5"/>
      <c r="E2" s="5"/>
      <c r="F2" s="2">
        <f>63*20%</f>
        <v>12.600000000000001</v>
      </c>
      <c r="G2" s="16" t="e">
        <f>#REF!+13</f>
        <v>#REF!</v>
      </c>
    </row>
    <row r="3" spans="1:12" ht="12" customHeight="1">
      <c r="A3" s="9"/>
      <c r="B3" s="4"/>
      <c r="C3" s="4"/>
      <c r="D3" s="5"/>
      <c r="E3" s="5"/>
    </row>
    <row r="4" spans="1:12" s="3" customFormat="1" ht="32.1" customHeight="1">
      <c r="A4" s="82" t="s">
        <v>114</v>
      </c>
      <c r="B4" s="83"/>
      <c r="C4" s="84"/>
      <c r="D4" s="2"/>
      <c r="E4" s="2"/>
      <c r="F4" s="6" t="s">
        <v>0</v>
      </c>
      <c r="G4" s="6" t="s">
        <v>65</v>
      </c>
      <c r="H4" s="6" t="s">
        <v>2</v>
      </c>
      <c r="I4" s="6" t="s">
        <v>4</v>
      </c>
      <c r="J4" s="6" t="s">
        <v>6</v>
      </c>
      <c r="K4" s="6" t="s">
        <v>3</v>
      </c>
      <c r="L4" s="6" t="s">
        <v>5</v>
      </c>
    </row>
    <row r="5" spans="1:12" s="7" customFormat="1" ht="150" hidden="1" customHeight="1">
      <c r="A5" s="80" t="s">
        <v>16</v>
      </c>
      <c r="B5" s="81"/>
      <c r="C5" s="81"/>
      <c r="D5" s="24"/>
      <c r="E5" s="24"/>
      <c r="F5" s="7">
        <f>41+57+34</f>
        <v>132</v>
      </c>
      <c r="G5" s="7" t="s">
        <v>10</v>
      </c>
      <c r="J5" s="7" t="e">
        <f>G5*200</f>
        <v>#VALUE!</v>
      </c>
      <c r="K5" s="7" t="e">
        <f>J5+I5</f>
        <v>#VALUE!</v>
      </c>
      <c r="L5" s="7" t="e">
        <f>K5/200</f>
        <v>#VALUE!</v>
      </c>
    </row>
    <row r="6" spans="1:12" s="7" customFormat="1" ht="134.25" hidden="1" customHeight="1">
      <c r="A6" s="80" t="s">
        <v>19</v>
      </c>
      <c r="B6" s="81"/>
      <c r="C6" s="81"/>
      <c r="D6" s="24"/>
      <c r="E6" s="24"/>
      <c r="F6" s="7">
        <f>41+57+34</f>
        <v>132</v>
      </c>
      <c r="G6" s="7" t="s">
        <v>10</v>
      </c>
      <c r="J6" s="7" t="e">
        <f>G6*200</f>
        <v>#VALUE!</v>
      </c>
      <c r="K6" s="7" t="e">
        <f>J6+I6</f>
        <v>#VALUE!</v>
      </c>
      <c r="L6" s="7" t="e">
        <f>K6/200</f>
        <v>#VALUE!</v>
      </c>
    </row>
    <row r="7" spans="1:12" s="7" customFormat="1" ht="92.25" hidden="1" customHeight="1">
      <c r="A7" s="80" t="s">
        <v>12</v>
      </c>
      <c r="B7" s="81"/>
      <c r="C7" s="81"/>
      <c r="D7" s="24"/>
      <c r="E7" s="24"/>
      <c r="F7" s="7">
        <f>41+57+34</f>
        <v>132</v>
      </c>
      <c r="G7" s="7" t="s">
        <v>10</v>
      </c>
      <c r="J7" s="7" t="e">
        <f>G7*200</f>
        <v>#VALUE!</v>
      </c>
      <c r="K7" s="7" t="e">
        <f>J7+I7</f>
        <v>#VALUE!</v>
      </c>
      <c r="L7" s="7" t="e">
        <f>K7/200</f>
        <v>#VALUE!</v>
      </c>
    </row>
    <row r="8" spans="1:12" s="7" customFormat="1" ht="27" customHeight="1">
      <c r="A8" s="42"/>
      <c r="B8" s="15"/>
      <c r="C8" s="53"/>
      <c r="D8" s="12"/>
      <c r="E8" s="12"/>
      <c r="F8" s="31" t="s">
        <v>14</v>
      </c>
      <c r="G8" s="15">
        <f>70*50</f>
        <v>3500</v>
      </c>
      <c r="H8" s="11"/>
      <c r="I8" s="11"/>
    </row>
    <row r="9" spans="1:12" s="7" customFormat="1" ht="9" customHeight="1">
      <c r="A9" s="42"/>
      <c r="B9" s="15"/>
      <c r="C9" s="53"/>
      <c r="D9" s="12"/>
      <c r="E9" s="12"/>
      <c r="H9" s="11"/>
      <c r="I9" s="11"/>
    </row>
    <row r="10" spans="1:12" s="47" customFormat="1" ht="36" customHeight="1">
      <c r="A10" s="76" t="s">
        <v>117</v>
      </c>
      <c r="B10" s="77">
        <v>8936</v>
      </c>
      <c r="C10" s="45"/>
      <c r="D10" s="46"/>
      <c r="E10" s="46"/>
      <c r="F10" s="31" t="s">
        <v>53</v>
      </c>
      <c r="G10" s="15">
        <f>250*6</f>
        <v>1500</v>
      </c>
      <c r="H10" s="48"/>
      <c r="I10" s="48"/>
    </row>
    <row r="11" spans="1:12" s="51" customFormat="1" ht="36" customHeight="1">
      <c r="A11" s="76" t="s">
        <v>94</v>
      </c>
      <c r="B11" s="77">
        <v>1128</v>
      </c>
      <c r="C11" s="45"/>
      <c r="D11" s="50"/>
      <c r="E11" s="50"/>
      <c r="G11" s="51">
        <v>10</v>
      </c>
      <c r="H11" s="52">
        <v>200</v>
      </c>
      <c r="I11" s="52">
        <f t="shared" ref="I11" si="0">H11*G11</f>
        <v>2000</v>
      </c>
      <c r="J11" s="51">
        <f>I11/200</f>
        <v>10</v>
      </c>
    </row>
    <row r="12" spans="1:12" s="67" customFormat="1" ht="24" customHeight="1" thickBot="1">
      <c r="A12" s="65" t="s">
        <v>107</v>
      </c>
      <c r="B12" s="19"/>
      <c r="C12" s="19">
        <f>SUM(B10:B11)</f>
        <v>10064</v>
      </c>
      <c r="D12" s="66"/>
      <c r="E12" s="66"/>
      <c r="F12" s="66"/>
      <c r="G12" s="66"/>
    </row>
    <row r="13" spans="1:12" s="62" customFormat="1" ht="17.25" customHeight="1" thickTop="1">
      <c r="A13" s="59"/>
      <c r="B13" s="60"/>
      <c r="C13" s="60"/>
      <c r="D13" s="61"/>
      <c r="E13" s="61"/>
      <c r="F13" s="61"/>
      <c r="G13" s="61"/>
    </row>
    <row r="14" spans="1:12" s="74" customFormat="1" ht="24.75" customHeight="1" thickBot="1">
      <c r="A14" s="65" t="s">
        <v>108</v>
      </c>
      <c r="B14" s="19"/>
      <c r="C14" s="19">
        <f>C63</f>
        <v>23640</v>
      </c>
      <c r="D14" s="73"/>
      <c r="E14" s="73"/>
      <c r="G14" s="74">
        <v>10</v>
      </c>
      <c r="H14" s="75">
        <v>200</v>
      </c>
      <c r="I14" s="75">
        <f t="shared" ref="I14" si="1">H14*G14</f>
        <v>2000</v>
      </c>
      <c r="J14" s="74">
        <f>I14/200</f>
        <v>10</v>
      </c>
    </row>
    <row r="15" spans="1:12" s="62" customFormat="1" ht="17.25" customHeight="1" thickTop="1">
      <c r="A15" s="59"/>
      <c r="B15" s="60"/>
      <c r="C15" s="60"/>
      <c r="D15" s="61"/>
      <c r="E15" s="61"/>
      <c r="F15" s="61"/>
      <c r="G15" s="61"/>
    </row>
    <row r="16" spans="1:12" s="21" customFormat="1" ht="24" customHeight="1" thickBot="1">
      <c r="A16" s="18" t="s">
        <v>115</v>
      </c>
      <c r="B16" s="19"/>
      <c r="C16" s="19">
        <f>C12+C14</f>
        <v>33704</v>
      </c>
      <c r="D16" s="20"/>
      <c r="E16" s="20"/>
      <c r="F16" s="20"/>
    </row>
    <row r="17" spans="1:12" s="62" customFormat="1" ht="17.25" customHeight="1" thickTop="1">
      <c r="A17" s="59"/>
      <c r="B17" s="60"/>
      <c r="C17" s="60"/>
      <c r="D17" s="61"/>
      <c r="E17" s="61"/>
      <c r="F17" s="61"/>
      <c r="G17" s="61"/>
    </row>
    <row r="18" spans="1:12" s="62" customFormat="1" ht="17.25" customHeight="1">
      <c r="A18" s="78"/>
      <c r="B18" s="79"/>
      <c r="C18" s="79"/>
      <c r="D18" s="61"/>
      <c r="E18" s="61"/>
      <c r="F18" s="61"/>
      <c r="G18" s="61"/>
    </row>
    <row r="19" spans="1:12" s="62" customFormat="1" ht="136.5" customHeight="1">
      <c r="A19" s="78" t="s">
        <v>116</v>
      </c>
      <c r="B19" s="79"/>
      <c r="C19" s="79"/>
      <c r="D19" s="61"/>
      <c r="E19" s="61"/>
      <c r="F19" s="61"/>
      <c r="G19" s="61"/>
    </row>
    <row r="20" spans="1:12" s="3" customFormat="1" ht="32.1" customHeight="1">
      <c r="A20" s="82" t="s">
        <v>91</v>
      </c>
      <c r="B20" s="84"/>
      <c r="C20" s="84"/>
      <c r="D20" s="2"/>
      <c r="E20" s="2"/>
      <c r="F20" s="6" t="s">
        <v>0</v>
      </c>
      <c r="G20" s="6" t="s">
        <v>65</v>
      </c>
      <c r="H20" s="6" t="s">
        <v>2</v>
      </c>
      <c r="I20" s="6" t="s">
        <v>4</v>
      </c>
      <c r="J20" s="6" t="s">
        <v>6</v>
      </c>
      <c r="K20" s="6" t="s">
        <v>3</v>
      </c>
      <c r="L20" s="6" t="s">
        <v>5</v>
      </c>
    </row>
    <row r="21" spans="1:12" s="7" customFormat="1" ht="150" hidden="1" customHeight="1">
      <c r="A21" s="80" t="s">
        <v>16</v>
      </c>
      <c r="B21" s="81"/>
      <c r="C21" s="81"/>
      <c r="D21" s="24"/>
      <c r="E21" s="24"/>
      <c r="F21" s="7">
        <f>41+57+34</f>
        <v>132</v>
      </c>
      <c r="G21" s="7" t="s">
        <v>10</v>
      </c>
      <c r="J21" s="7" t="e">
        <f>G21*200</f>
        <v>#VALUE!</v>
      </c>
      <c r="K21" s="7" t="e">
        <f>J21+I21</f>
        <v>#VALUE!</v>
      </c>
      <c r="L21" s="7" t="e">
        <f>K21/200</f>
        <v>#VALUE!</v>
      </c>
    </row>
    <row r="22" spans="1:12" s="7" customFormat="1" ht="134.25" hidden="1" customHeight="1">
      <c r="A22" s="80" t="s">
        <v>19</v>
      </c>
      <c r="B22" s="81"/>
      <c r="C22" s="81"/>
      <c r="D22" s="24"/>
      <c r="E22" s="24"/>
      <c r="F22" s="7">
        <f>41+57+34</f>
        <v>132</v>
      </c>
      <c r="G22" s="7" t="s">
        <v>10</v>
      </c>
      <c r="J22" s="7" t="e">
        <f>G22*200</f>
        <v>#VALUE!</v>
      </c>
      <c r="K22" s="7" t="e">
        <f>J22+I22</f>
        <v>#VALUE!</v>
      </c>
      <c r="L22" s="7" t="e">
        <f>K22/200</f>
        <v>#VALUE!</v>
      </c>
    </row>
    <row r="23" spans="1:12" s="7" customFormat="1" ht="92.25" hidden="1" customHeight="1">
      <c r="A23" s="80" t="s">
        <v>12</v>
      </c>
      <c r="B23" s="81"/>
      <c r="C23" s="81"/>
      <c r="D23" s="24"/>
      <c r="E23" s="24"/>
      <c r="F23" s="7">
        <f>41+57+34</f>
        <v>132</v>
      </c>
      <c r="G23" s="7" t="s">
        <v>10</v>
      </c>
      <c r="J23" s="7" t="e">
        <f>G23*200</f>
        <v>#VALUE!</v>
      </c>
      <c r="K23" s="7" t="e">
        <f>J23+I23</f>
        <v>#VALUE!</v>
      </c>
      <c r="L23" s="7" t="e">
        <f>K23/200</f>
        <v>#VALUE!</v>
      </c>
    </row>
    <row r="24" spans="1:12" s="7" customFormat="1" ht="33" customHeight="1">
      <c r="A24" s="32" t="s">
        <v>95</v>
      </c>
      <c r="B24" s="15"/>
      <c r="C24" s="15"/>
      <c r="D24" s="12"/>
      <c r="G24" s="11"/>
      <c r="H24" s="11"/>
    </row>
    <row r="25" spans="1:12" s="7" customFormat="1" ht="19.5" customHeight="1">
      <c r="A25" s="9" t="s">
        <v>97</v>
      </c>
      <c r="B25" s="15">
        <f>70*50</f>
        <v>3500</v>
      </c>
      <c r="C25" s="15"/>
      <c r="D25" s="13">
        <v>50</v>
      </c>
      <c r="E25" s="7">
        <v>70</v>
      </c>
      <c r="F25" s="14">
        <f>D25*E25</f>
        <v>3500</v>
      </c>
    </row>
    <row r="26" spans="1:12" s="7" customFormat="1" ht="24" customHeight="1">
      <c r="A26" s="9" t="s">
        <v>15</v>
      </c>
      <c r="B26" s="15">
        <f>250*6</f>
        <v>1500</v>
      </c>
      <c r="C26" s="15"/>
      <c r="D26" s="13">
        <f>1500/6</f>
        <v>250</v>
      </c>
      <c r="E26" s="7">
        <v>70</v>
      </c>
      <c r="F26" s="14">
        <f>D26/E26</f>
        <v>3.5714285714285716</v>
      </c>
    </row>
    <row r="27" spans="1:12" s="21" customFormat="1" ht="24" customHeight="1" thickBot="1">
      <c r="A27" s="57" t="s">
        <v>89</v>
      </c>
      <c r="B27" s="58"/>
      <c r="C27" s="58">
        <f>B25+B26</f>
        <v>5000</v>
      </c>
      <c r="D27" s="20"/>
      <c r="E27" s="20"/>
      <c r="F27" s="20"/>
    </row>
    <row r="28" spans="1:12" s="7" customFormat="1" ht="10.15" customHeight="1" thickTop="1">
      <c r="A28" s="42"/>
      <c r="B28" s="15"/>
      <c r="C28" s="53"/>
      <c r="D28" s="12"/>
      <c r="E28" s="12"/>
      <c r="F28" s="31" t="s">
        <v>14</v>
      </c>
      <c r="G28" s="15">
        <f>70*50</f>
        <v>3500</v>
      </c>
      <c r="H28" s="11"/>
      <c r="I28" s="11"/>
    </row>
    <row r="29" spans="1:12" s="7" customFormat="1" ht="33" customHeight="1">
      <c r="A29" s="32" t="s">
        <v>96</v>
      </c>
      <c r="B29" s="15"/>
      <c r="C29" s="15"/>
      <c r="D29" s="12"/>
      <c r="G29" s="11"/>
      <c r="H29" s="11"/>
    </row>
    <row r="30" spans="1:12" s="7" customFormat="1" ht="19.5" customHeight="1">
      <c r="A30" s="9" t="s">
        <v>101</v>
      </c>
      <c r="B30" s="15">
        <f>188*3</f>
        <v>564</v>
      </c>
      <c r="C30" s="15"/>
      <c r="D30" s="13">
        <v>50</v>
      </c>
      <c r="E30" s="7">
        <v>70</v>
      </c>
      <c r="F30" s="14">
        <f>D30*E30</f>
        <v>3500</v>
      </c>
    </row>
    <row r="31" spans="1:12" s="7" customFormat="1" ht="24" customHeight="1">
      <c r="A31" s="9" t="s">
        <v>110</v>
      </c>
      <c r="B31" s="15">
        <f>250*6</f>
        <v>1500</v>
      </c>
      <c r="C31" s="15"/>
      <c r="D31" s="13">
        <f>1500/6</f>
        <v>250</v>
      </c>
      <c r="E31" s="7">
        <f>250/70</f>
        <v>3.5714285714285716</v>
      </c>
      <c r="F31" s="14">
        <f>E31*186</f>
        <v>664.28571428571433</v>
      </c>
      <c r="G31" s="7">
        <f>F31/200</f>
        <v>3.3214285714285716</v>
      </c>
      <c r="H31" s="7" t="s">
        <v>44</v>
      </c>
      <c r="I31" s="7">
        <f>1.5*200</f>
        <v>300</v>
      </c>
    </row>
    <row r="32" spans="1:12" s="21" customFormat="1" ht="24" customHeight="1" thickBot="1">
      <c r="A32" s="57" t="s">
        <v>89</v>
      </c>
      <c r="B32" s="58"/>
      <c r="C32" s="58">
        <f>B30+B31</f>
        <v>2064</v>
      </c>
      <c r="D32" s="20"/>
      <c r="E32" s="20"/>
      <c r="F32" s="20"/>
    </row>
    <row r="33" spans="1:10" s="70" customFormat="1" ht="9.75" customHeight="1" thickTop="1">
      <c r="A33" s="71"/>
      <c r="B33" s="72"/>
      <c r="C33" s="72"/>
      <c r="D33" s="16"/>
      <c r="E33" s="16"/>
      <c r="F33" s="16"/>
    </row>
    <row r="34" spans="1:10" s="7" customFormat="1" ht="27" customHeight="1">
      <c r="A34" s="32" t="s">
        <v>99</v>
      </c>
      <c r="B34" s="15"/>
      <c r="C34" s="15"/>
      <c r="D34" s="12"/>
      <c r="G34" s="11"/>
      <c r="H34" s="11"/>
    </row>
    <row r="35" spans="1:10" s="7" customFormat="1" ht="19.5" customHeight="1">
      <c r="A35" s="9" t="s">
        <v>98</v>
      </c>
      <c r="B35" s="15">
        <f>50*50</f>
        <v>2500</v>
      </c>
      <c r="C35" s="15"/>
      <c r="D35" s="13">
        <v>50</v>
      </c>
      <c r="E35" s="7">
        <v>70</v>
      </c>
      <c r="F35" s="14">
        <f>D35*E35</f>
        <v>3500</v>
      </c>
    </row>
    <row r="36" spans="1:10" s="7" customFormat="1" ht="24" customHeight="1">
      <c r="A36" s="9" t="s">
        <v>111</v>
      </c>
      <c r="B36" s="15">
        <f>250*6</f>
        <v>1500</v>
      </c>
      <c r="C36" s="15"/>
      <c r="D36" s="13">
        <f>1500/6</f>
        <v>250</v>
      </c>
      <c r="E36" s="7">
        <v>70</v>
      </c>
      <c r="F36" s="14">
        <f>D36/E36</f>
        <v>3.5714285714285716</v>
      </c>
    </row>
    <row r="37" spans="1:10" s="21" customFormat="1" ht="24" customHeight="1" thickBot="1">
      <c r="A37" s="57" t="s">
        <v>90</v>
      </c>
      <c r="B37" s="58"/>
      <c r="C37" s="58">
        <f>B35+B36</f>
        <v>4000</v>
      </c>
      <c r="D37" s="20"/>
      <c r="E37" s="20"/>
      <c r="F37" s="20"/>
    </row>
    <row r="38" spans="1:10" s="7" customFormat="1" ht="9" customHeight="1" thickTop="1">
      <c r="A38" s="42"/>
      <c r="B38" s="15"/>
      <c r="C38" s="53"/>
      <c r="D38" s="12"/>
      <c r="E38" s="12"/>
      <c r="H38" s="11"/>
      <c r="I38" s="11"/>
    </row>
    <row r="39" spans="1:10" s="7" customFormat="1" ht="27" customHeight="1">
      <c r="A39" s="32" t="s">
        <v>100</v>
      </c>
      <c r="B39" s="15"/>
      <c r="C39" s="15"/>
      <c r="D39" s="12"/>
      <c r="G39" s="11"/>
      <c r="H39" s="11"/>
    </row>
    <row r="40" spans="1:10" s="7" customFormat="1" ht="19.5" customHeight="1">
      <c r="A40" s="9" t="s">
        <v>101</v>
      </c>
      <c r="B40" s="15">
        <f>188*3</f>
        <v>564</v>
      </c>
      <c r="C40" s="15"/>
      <c r="D40" s="13">
        <v>50</v>
      </c>
      <c r="E40" s="7">
        <v>70</v>
      </c>
      <c r="F40" s="14">
        <f>D40*E40</f>
        <v>3500</v>
      </c>
    </row>
    <row r="41" spans="1:10" s="7" customFormat="1" ht="24" customHeight="1">
      <c r="A41" s="9" t="s">
        <v>110</v>
      </c>
      <c r="B41" s="15">
        <f>250*6</f>
        <v>1500</v>
      </c>
      <c r="C41" s="15"/>
      <c r="D41" s="13">
        <f>1500/6</f>
        <v>250</v>
      </c>
      <c r="E41" s="7">
        <f>250/70</f>
        <v>3.5714285714285716</v>
      </c>
      <c r="F41" s="14">
        <f>E41*186</f>
        <v>664.28571428571433</v>
      </c>
      <c r="G41" s="7">
        <f>F41/200</f>
        <v>3.3214285714285716</v>
      </c>
      <c r="H41" s="7" t="s">
        <v>44</v>
      </c>
      <c r="I41" s="7">
        <f>1.5*200</f>
        <v>300</v>
      </c>
    </row>
    <row r="42" spans="1:10" s="21" customFormat="1" ht="24" customHeight="1" thickBot="1">
      <c r="A42" s="57" t="s">
        <v>90</v>
      </c>
      <c r="B42" s="58"/>
      <c r="C42" s="58">
        <f>B40+B41</f>
        <v>2064</v>
      </c>
      <c r="D42" s="20"/>
      <c r="E42" s="20"/>
      <c r="F42" s="20"/>
    </row>
    <row r="43" spans="1:10" s="7" customFormat="1" ht="9" customHeight="1" thickTop="1">
      <c r="A43" s="42"/>
      <c r="B43" s="15"/>
      <c r="C43" s="53"/>
      <c r="D43" s="12"/>
      <c r="E43" s="12"/>
      <c r="H43" s="11"/>
      <c r="I43" s="11"/>
    </row>
    <row r="44" spans="1:10" s="7" customFormat="1" ht="29.25" customHeight="1">
      <c r="A44" s="32" t="s">
        <v>103</v>
      </c>
      <c r="B44" s="15"/>
      <c r="C44" s="15"/>
      <c r="D44" s="12"/>
      <c r="G44" s="11"/>
      <c r="H44" s="11"/>
    </row>
    <row r="45" spans="1:10" s="7" customFormat="1" ht="19.5" customHeight="1">
      <c r="A45" s="9" t="s">
        <v>92</v>
      </c>
      <c r="B45" s="15">
        <f>188*6</f>
        <v>1128</v>
      </c>
      <c r="C45" s="15"/>
      <c r="D45" s="13"/>
      <c r="E45" s="7">
        <v>183</v>
      </c>
      <c r="F45" s="14">
        <v>50</v>
      </c>
      <c r="H45" s="7">
        <f t="shared" ref="H45" si="2">G45*F45</f>
        <v>0</v>
      </c>
      <c r="J45" s="7">
        <v>20</v>
      </c>
    </row>
    <row r="46" spans="1:10" s="7" customFormat="1" ht="24" customHeight="1">
      <c r="A46" s="9" t="s">
        <v>15</v>
      </c>
      <c r="B46" s="15">
        <f>250*6</f>
        <v>1500</v>
      </c>
      <c r="C46" s="15"/>
      <c r="D46" s="13">
        <f>1500/6</f>
        <v>250</v>
      </c>
      <c r="E46" s="7">
        <v>183</v>
      </c>
      <c r="F46" s="14">
        <f>D46/E46</f>
        <v>1.3661202185792349</v>
      </c>
    </row>
    <row r="47" spans="1:10" s="21" customFormat="1" ht="24" customHeight="1" thickBot="1">
      <c r="A47" s="18" t="s">
        <v>93</v>
      </c>
      <c r="B47" s="19"/>
      <c r="C47" s="19">
        <f>B45+B46</f>
        <v>2628</v>
      </c>
      <c r="D47" s="20"/>
      <c r="E47" s="20"/>
      <c r="F47" s="20"/>
    </row>
    <row r="48" spans="1:10" s="7" customFormat="1" ht="9" customHeight="1" thickTop="1">
      <c r="A48" s="42"/>
      <c r="B48" s="15"/>
      <c r="C48" s="53"/>
      <c r="D48" s="12"/>
      <c r="E48" s="12"/>
      <c r="H48" s="11"/>
      <c r="I48" s="11"/>
    </row>
    <row r="49" spans="1:10" s="7" customFormat="1" ht="29.25" customHeight="1">
      <c r="A49" s="32" t="s">
        <v>102</v>
      </c>
      <c r="B49" s="15"/>
      <c r="C49" s="15"/>
      <c r="D49" s="12"/>
      <c r="G49" s="11"/>
      <c r="H49" s="11"/>
    </row>
    <row r="50" spans="1:10" s="7" customFormat="1" ht="19.5" customHeight="1">
      <c r="A50" s="9" t="s">
        <v>92</v>
      </c>
      <c r="B50" s="15">
        <f>188*6</f>
        <v>1128</v>
      </c>
      <c r="C50" s="15"/>
      <c r="D50" s="13"/>
      <c r="E50" s="7">
        <v>183</v>
      </c>
      <c r="F50" s="14">
        <v>50</v>
      </c>
      <c r="H50" s="7">
        <f t="shared" ref="H50" si="3">G50*F50</f>
        <v>0</v>
      </c>
      <c r="J50" s="7">
        <v>20</v>
      </c>
    </row>
    <row r="51" spans="1:10" s="7" customFormat="1" ht="24" customHeight="1">
      <c r="A51" s="9" t="s">
        <v>15</v>
      </c>
      <c r="B51" s="15">
        <f>250*6</f>
        <v>1500</v>
      </c>
      <c r="C51" s="15"/>
      <c r="D51" s="13">
        <f>1500/6</f>
        <v>250</v>
      </c>
      <c r="E51" s="7">
        <v>183</v>
      </c>
      <c r="F51" s="14">
        <f>D51/E51</f>
        <v>1.3661202185792349</v>
      </c>
    </row>
    <row r="52" spans="1:10" s="21" customFormat="1" ht="24" customHeight="1" thickBot="1">
      <c r="A52" s="18" t="s">
        <v>93</v>
      </c>
      <c r="B52" s="19"/>
      <c r="C52" s="19">
        <f>B50+B51</f>
        <v>2628</v>
      </c>
      <c r="D52" s="20"/>
      <c r="E52" s="20"/>
      <c r="F52" s="20"/>
    </row>
    <row r="53" spans="1:10" s="7" customFormat="1" ht="33" customHeight="1" thickTop="1">
      <c r="A53" s="32" t="s">
        <v>104</v>
      </c>
      <c r="B53" s="15"/>
      <c r="C53" s="15"/>
      <c r="D53" s="12"/>
      <c r="G53" s="11"/>
      <c r="H53" s="11"/>
    </row>
    <row r="54" spans="1:10" s="7" customFormat="1" ht="19.5" customHeight="1">
      <c r="A54" s="9" t="s">
        <v>92</v>
      </c>
      <c r="B54" s="15">
        <f>188*6</f>
        <v>1128</v>
      </c>
      <c r="C54" s="15"/>
      <c r="D54" s="13"/>
      <c r="E54" s="7">
        <v>194</v>
      </c>
      <c r="F54" s="14">
        <v>50</v>
      </c>
      <c r="H54" s="7">
        <f t="shared" ref="H54" si="4">G54*F54</f>
        <v>0</v>
      </c>
      <c r="J54" s="7">
        <v>20</v>
      </c>
    </row>
    <row r="55" spans="1:10" s="7" customFormat="1" ht="24" customHeight="1">
      <c r="A55" s="9" t="s">
        <v>15</v>
      </c>
      <c r="B55" s="15">
        <f>250*6</f>
        <v>1500</v>
      </c>
      <c r="C55" s="15"/>
      <c r="D55" s="13">
        <f>1500/6</f>
        <v>250</v>
      </c>
      <c r="E55" s="7">
        <v>183</v>
      </c>
      <c r="F55" s="14">
        <f>D55/E55</f>
        <v>1.3661202185792349</v>
      </c>
    </row>
    <row r="56" spans="1:10" s="21" customFormat="1" ht="24" customHeight="1" thickBot="1">
      <c r="A56" s="18" t="s">
        <v>93</v>
      </c>
      <c r="B56" s="19"/>
      <c r="C56" s="19">
        <f>B54+B55</f>
        <v>2628</v>
      </c>
      <c r="D56" s="20"/>
      <c r="E56" s="20"/>
      <c r="F56" s="20"/>
    </row>
    <row r="57" spans="1:10" s="7" customFormat="1" ht="8.25" customHeight="1" thickTop="1">
      <c r="A57" s="42"/>
      <c r="B57" s="15"/>
      <c r="C57" s="53"/>
      <c r="D57" s="12"/>
      <c r="E57" s="12"/>
      <c r="H57" s="11"/>
      <c r="I57" s="11"/>
    </row>
    <row r="58" spans="1:10" s="7" customFormat="1" ht="33" customHeight="1">
      <c r="A58" s="32" t="s">
        <v>105</v>
      </c>
      <c r="B58" s="15"/>
      <c r="C58" s="15"/>
      <c r="D58" s="12"/>
      <c r="G58" s="11"/>
      <c r="H58" s="11"/>
    </row>
    <row r="59" spans="1:10" s="7" customFormat="1" ht="19.5" customHeight="1">
      <c r="A59" s="9" t="s">
        <v>92</v>
      </c>
      <c r="B59" s="15">
        <f>188*6</f>
        <v>1128</v>
      </c>
      <c r="C59" s="15"/>
      <c r="D59" s="13"/>
      <c r="E59" s="7">
        <v>194</v>
      </c>
      <c r="F59" s="14">
        <v>50</v>
      </c>
      <c r="H59" s="7">
        <f t="shared" ref="H59" si="5">G59*F59</f>
        <v>0</v>
      </c>
      <c r="J59" s="7">
        <v>20</v>
      </c>
    </row>
    <row r="60" spans="1:10" s="7" customFormat="1" ht="24" customHeight="1">
      <c r="A60" s="9" t="s">
        <v>112</v>
      </c>
      <c r="B60" s="15">
        <f>250*6</f>
        <v>1500</v>
      </c>
      <c r="C60" s="15"/>
      <c r="D60" s="13">
        <f>1500/6</f>
        <v>250</v>
      </c>
      <c r="E60" s="7">
        <v>183</v>
      </c>
      <c r="F60" s="14">
        <f>D60/E60</f>
        <v>1.3661202185792349</v>
      </c>
    </row>
    <row r="61" spans="1:10" s="21" customFormat="1" ht="24" customHeight="1" thickBot="1">
      <c r="A61" s="18" t="s">
        <v>93</v>
      </c>
      <c r="B61" s="19"/>
      <c r="C61" s="19">
        <f>B59+B60</f>
        <v>2628</v>
      </c>
      <c r="D61" s="20"/>
      <c r="E61" s="20"/>
      <c r="F61" s="20"/>
    </row>
    <row r="62" spans="1:10" s="7" customFormat="1" ht="8.25" customHeight="1" thickTop="1">
      <c r="A62" s="42"/>
      <c r="B62" s="15"/>
      <c r="C62" s="53"/>
      <c r="D62" s="12"/>
      <c r="E62" s="12"/>
      <c r="H62" s="11"/>
      <c r="I62" s="11"/>
    </row>
    <row r="63" spans="1:10" s="21" customFormat="1" ht="24" customHeight="1" thickBot="1">
      <c r="A63" s="18" t="s">
        <v>109</v>
      </c>
      <c r="B63" s="19"/>
      <c r="C63" s="19">
        <f>SUM(C27:C61)</f>
        <v>23640</v>
      </c>
      <c r="D63" s="20"/>
      <c r="E63" s="20"/>
      <c r="F63" s="20"/>
    </row>
    <row r="64" spans="1:10" s="7" customFormat="1" ht="24.75" customHeight="1" thickTop="1">
      <c r="A64" s="42"/>
      <c r="B64" s="15"/>
      <c r="C64" s="53"/>
      <c r="D64" s="12"/>
      <c r="E64" s="12"/>
      <c r="H64" s="11"/>
      <c r="I64" s="11"/>
    </row>
    <row r="65" spans="1:11" s="7" customFormat="1" ht="60.75" customHeight="1">
      <c r="A65" s="42"/>
      <c r="B65" s="15"/>
      <c r="C65" s="53"/>
      <c r="D65" s="12"/>
      <c r="E65" s="12"/>
      <c r="H65" s="11"/>
      <c r="I65" s="11"/>
    </row>
    <row r="66" spans="1:11" s="21" customFormat="1" ht="24" customHeight="1" thickBot="1">
      <c r="A66" s="18" t="s">
        <v>113</v>
      </c>
      <c r="B66" s="19"/>
      <c r="C66" s="19">
        <v>8000</v>
      </c>
      <c r="D66" s="20"/>
      <c r="E66" s="20"/>
      <c r="F66" s="20"/>
    </row>
    <row r="67" spans="1:11" s="70" customFormat="1" ht="18.75" customHeight="1" thickTop="1" thickBot="1">
      <c r="A67" s="68"/>
      <c r="B67" s="69"/>
      <c r="C67" s="69"/>
      <c r="D67" s="16"/>
      <c r="E67" s="16"/>
      <c r="F67" s="16"/>
    </row>
    <row r="68" spans="1:11" s="7" customFormat="1" ht="24.75" customHeight="1" thickTop="1">
      <c r="A68" s="42"/>
      <c r="B68" s="15"/>
      <c r="C68" s="53"/>
      <c r="D68" s="12"/>
      <c r="E68" s="12"/>
      <c r="H68" s="11"/>
      <c r="I68" s="11"/>
    </row>
    <row r="69" spans="1:11" s="7" customFormat="1" ht="9" customHeight="1">
      <c r="A69" s="42"/>
      <c r="B69" s="15"/>
      <c r="C69" s="53"/>
      <c r="D69" s="12"/>
      <c r="E69" s="12"/>
      <c r="H69" s="11"/>
      <c r="I69" s="11"/>
    </row>
    <row r="70" spans="1:11" s="7" customFormat="1" ht="105" customHeight="1">
      <c r="A70" s="43" t="s">
        <v>80</v>
      </c>
      <c r="B70" s="44"/>
      <c r="C70" s="45">
        <f>C97</f>
        <v>11192</v>
      </c>
      <c r="D70" s="12"/>
      <c r="E70" s="12"/>
      <c r="H70" s="11"/>
      <c r="I70" s="11"/>
    </row>
    <row r="71" spans="1:11" s="47" customFormat="1" ht="36" customHeight="1">
      <c r="A71" s="43" t="s">
        <v>88</v>
      </c>
      <c r="B71" s="49"/>
      <c r="C71" s="45">
        <f>188*4</f>
        <v>752</v>
      </c>
      <c r="D71" s="46"/>
      <c r="E71" s="46"/>
      <c r="F71" s="31" t="s">
        <v>53</v>
      </c>
      <c r="G71" s="15">
        <f>250*6</f>
        <v>1500</v>
      </c>
      <c r="H71" s="48"/>
      <c r="I71" s="48"/>
    </row>
    <row r="72" spans="1:11" s="51" customFormat="1" ht="36" customHeight="1" thickBot="1">
      <c r="A72" s="18" t="s">
        <v>64</v>
      </c>
      <c r="B72" s="19"/>
      <c r="C72" s="19">
        <f>SUM(C70:C71)</f>
        <v>11944</v>
      </c>
      <c r="D72" s="50"/>
      <c r="E72" s="50"/>
      <c r="G72" s="51">
        <v>10</v>
      </c>
      <c r="H72" s="52">
        <v>200</v>
      </c>
      <c r="I72" s="52">
        <f t="shared" ref="I72" si="6">H72*G72</f>
        <v>2000</v>
      </c>
      <c r="J72" s="51">
        <f>I72/200</f>
        <v>10</v>
      </c>
    </row>
    <row r="73" spans="1:11" s="21" customFormat="1" ht="24" customHeight="1" thickTop="1">
      <c r="A73" s="43"/>
      <c r="B73" s="49"/>
      <c r="C73" s="49"/>
      <c r="D73" s="20"/>
      <c r="E73" s="20"/>
      <c r="F73" s="20"/>
      <c r="G73" s="20"/>
    </row>
    <row r="74" spans="1:11" s="51" customFormat="1" ht="36" customHeight="1">
      <c r="A74" s="42"/>
      <c r="B74" s="33"/>
      <c r="C74" s="33"/>
      <c r="D74" s="50"/>
      <c r="E74" s="50"/>
      <c r="H74" s="52"/>
      <c r="I74" s="52"/>
    </row>
    <row r="75" spans="1:11" s="35" customFormat="1" ht="36" customHeight="1">
      <c r="A75" s="42" t="s">
        <v>63</v>
      </c>
      <c r="B75" s="33"/>
      <c r="C75" s="33"/>
      <c r="D75" s="34"/>
      <c r="E75" s="34"/>
      <c r="H75" s="36"/>
      <c r="I75" s="36"/>
    </row>
    <row r="76" spans="1:11" s="35" customFormat="1" ht="36" customHeight="1">
      <c r="A76" s="42" t="s">
        <v>71</v>
      </c>
      <c r="B76" s="33"/>
      <c r="C76" s="33"/>
      <c r="D76" s="34"/>
      <c r="E76" s="34"/>
      <c r="H76" s="36"/>
      <c r="I76" s="36"/>
    </row>
    <row r="77" spans="1:11" s="35" customFormat="1" ht="36" customHeight="1">
      <c r="A77" s="9"/>
      <c r="B77" s="15"/>
      <c r="C77" s="15"/>
      <c r="D77" s="34"/>
      <c r="E77" s="34"/>
      <c r="F77" s="35" t="s">
        <v>66</v>
      </c>
      <c r="H77" s="36"/>
      <c r="I77" s="36"/>
    </row>
    <row r="78" spans="1:11" s="7" customFormat="1" ht="10.15" customHeight="1">
      <c r="A78" s="9" t="s">
        <v>73</v>
      </c>
      <c r="B78" s="15">
        <f>8*188</f>
        <v>1504</v>
      </c>
      <c r="C78" s="15"/>
      <c r="D78" s="13"/>
      <c r="E78" s="13"/>
      <c r="G78" s="14"/>
    </row>
    <row r="79" spans="1:11" s="7" customFormat="1" ht="34.9" customHeight="1" thickBot="1">
      <c r="A79" s="18" t="s">
        <v>75</v>
      </c>
      <c r="B79" s="19"/>
      <c r="C79" s="19">
        <f>B78</f>
        <v>1504</v>
      </c>
      <c r="D79" s="13"/>
      <c r="E79" s="13"/>
      <c r="F79" s="7">
        <v>20</v>
      </c>
      <c r="G79" s="14">
        <v>188</v>
      </c>
      <c r="H79" s="7">
        <f>F79*G79</f>
        <v>3760</v>
      </c>
      <c r="K79" s="7">
        <v>20</v>
      </c>
    </row>
    <row r="80" spans="1:11" s="21" customFormat="1" ht="24" customHeight="1" thickTop="1">
      <c r="A80" s="1"/>
      <c r="B80" s="1"/>
      <c r="C80" s="1"/>
      <c r="D80" s="20"/>
      <c r="E80" s="20"/>
      <c r="F80" s="20"/>
      <c r="G80" s="20"/>
    </row>
    <row r="81" spans="1:11" ht="21.75" customHeight="1">
      <c r="A81" s="9" t="s">
        <v>72</v>
      </c>
      <c r="B81" s="15">
        <f>8*188</f>
        <v>1504</v>
      </c>
      <c r="C81" s="15"/>
    </row>
    <row r="82" spans="1:11" s="7" customFormat="1" ht="36.6" customHeight="1" thickBot="1">
      <c r="A82" s="18" t="s">
        <v>76</v>
      </c>
      <c r="B82" s="19"/>
      <c r="C82" s="19">
        <f>B81</f>
        <v>1504</v>
      </c>
      <c r="D82" s="13"/>
      <c r="E82" s="13"/>
      <c r="F82" s="7">
        <v>94</v>
      </c>
      <c r="G82" s="14">
        <v>50</v>
      </c>
      <c r="K82" s="7">
        <v>20</v>
      </c>
    </row>
    <row r="83" spans="1:11" s="21" customFormat="1" ht="24" customHeight="1" thickTop="1">
      <c r="A83" s="1"/>
      <c r="B83" s="1"/>
      <c r="C83" s="1"/>
      <c r="D83" s="20"/>
      <c r="E83" s="20"/>
      <c r="F83" s="20"/>
      <c r="G83" s="20"/>
    </row>
    <row r="84" spans="1:11" ht="19.5" customHeight="1">
      <c r="A84" s="9" t="s">
        <v>74</v>
      </c>
      <c r="B84" s="15">
        <f>8*188</f>
        <v>1504</v>
      </c>
      <c r="C84" s="15"/>
    </row>
    <row r="85" spans="1:11" s="7" customFormat="1" ht="49.9" customHeight="1" thickBot="1">
      <c r="A85" s="18" t="s">
        <v>77</v>
      </c>
      <c r="B85" s="19"/>
      <c r="C85" s="19">
        <f>B84</f>
        <v>1504</v>
      </c>
      <c r="D85" s="13"/>
      <c r="E85" s="13"/>
      <c r="F85" s="7">
        <v>216</v>
      </c>
      <c r="G85" s="14">
        <v>50</v>
      </c>
      <c r="K85" s="7">
        <v>20</v>
      </c>
    </row>
    <row r="86" spans="1:11" s="21" customFormat="1" ht="24" customHeight="1" thickTop="1">
      <c r="A86" s="1"/>
      <c r="B86" s="1"/>
      <c r="C86" s="1"/>
      <c r="D86" s="20"/>
      <c r="E86" s="20"/>
      <c r="F86" s="20"/>
      <c r="G86" s="20"/>
    </row>
    <row r="87" spans="1:11" ht="23.25" customHeight="1">
      <c r="A87" s="9" t="s">
        <v>86</v>
      </c>
      <c r="B87" s="15">
        <f>6*188</f>
        <v>1128</v>
      </c>
      <c r="C87" s="15"/>
    </row>
    <row r="88" spans="1:11" s="7" customFormat="1" ht="36" customHeight="1" thickBot="1">
      <c r="A88" s="18" t="s">
        <v>78</v>
      </c>
      <c r="B88" s="19"/>
      <c r="C88" s="19">
        <f>B87</f>
        <v>1128</v>
      </c>
      <c r="D88" s="13"/>
      <c r="E88" s="13"/>
      <c r="F88" s="7">
        <v>186</v>
      </c>
      <c r="G88" s="14">
        <v>50</v>
      </c>
      <c r="H88" s="7" t="s">
        <v>67</v>
      </c>
      <c r="K88" s="7">
        <v>20</v>
      </c>
    </row>
    <row r="89" spans="1:11" s="21" customFormat="1" ht="24" customHeight="1" thickTop="1">
      <c r="A89" s="1"/>
      <c r="B89" s="1"/>
      <c r="C89" s="1"/>
      <c r="D89" s="20"/>
      <c r="E89" s="20"/>
      <c r="F89" s="20"/>
      <c r="G89" s="20"/>
    </row>
    <row r="90" spans="1:11" ht="24" customHeight="1">
      <c r="A90" s="9" t="s">
        <v>79</v>
      </c>
      <c r="B90" s="15">
        <f>96*50</f>
        <v>4800</v>
      </c>
      <c r="C90" s="15"/>
    </row>
    <row r="91" spans="1:11" s="7" customFormat="1" ht="19.5" customHeight="1" thickBot="1">
      <c r="A91" s="18" t="s">
        <v>81</v>
      </c>
      <c r="B91" s="19"/>
      <c r="C91" s="19">
        <f>B90</f>
        <v>4800</v>
      </c>
      <c r="D91" s="13"/>
      <c r="E91" s="13"/>
      <c r="F91" s="7">
        <f>289-194</f>
        <v>95</v>
      </c>
      <c r="G91" s="14">
        <v>50</v>
      </c>
      <c r="I91" s="7">
        <f t="shared" ref="I91" si="7">H91*G91</f>
        <v>0</v>
      </c>
      <c r="K91" s="7">
        <v>20</v>
      </c>
    </row>
    <row r="92" spans="1:11" s="21" customFormat="1" ht="24" customHeight="1" thickTop="1">
      <c r="A92" s="1"/>
      <c r="B92" s="1"/>
      <c r="C92" s="1"/>
      <c r="D92" s="20"/>
      <c r="E92" s="20"/>
      <c r="F92" s="20"/>
      <c r="G92" s="20"/>
    </row>
    <row r="93" spans="1:11" ht="16.149999999999999" customHeight="1">
      <c r="A93" s="9" t="s">
        <v>85</v>
      </c>
      <c r="B93" s="15"/>
      <c r="C93" s="15"/>
    </row>
    <row r="94" spans="1:11" s="7" customFormat="1" ht="19.5" customHeight="1">
      <c r="A94" s="9" t="s">
        <v>84</v>
      </c>
      <c r="B94" s="15">
        <f>188*4</f>
        <v>752</v>
      </c>
      <c r="C94" s="15"/>
      <c r="D94" s="13">
        <v>5</v>
      </c>
      <c r="E94" s="13"/>
      <c r="F94" s="7">
        <v>208</v>
      </c>
      <c r="G94" s="14">
        <f>D94*F94</f>
        <v>1040</v>
      </c>
      <c r="I94" s="7">
        <f t="shared" ref="I94" si="8">H94*G94</f>
        <v>0</v>
      </c>
      <c r="K94" s="7">
        <v>20</v>
      </c>
    </row>
    <row r="95" spans="1:11" s="7" customFormat="1" ht="24" customHeight="1" thickBot="1">
      <c r="A95" s="18" t="s">
        <v>82</v>
      </c>
      <c r="B95" s="19"/>
      <c r="C95" s="19">
        <f>B93+B94</f>
        <v>752</v>
      </c>
      <c r="D95" s="13">
        <v>188</v>
      </c>
      <c r="E95" s="13"/>
      <c r="F95" s="7">
        <v>185</v>
      </c>
      <c r="G95" s="14">
        <v>11</v>
      </c>
      <c r="H95" s="7">
        <f>F95*G95</f>
        <v>2035</v>
      </c>
      <c r="I95" s="7" t="s">
        <v>44</v>
      </c>
      <c r="J95" s="7">
        <f>1.5*200</f>
        <v>300</v>
      </c>
    </row>
    <row r="96" spans="1:11" s="21" customFormat="1" ht="24" customHeight="1" thickTop="1">
      <c r="A96" s="1"/>
      <c r="B96" s="1"/>
      <c r="C96" s="1"/>
      <c r="D96" s="20"/>
      <c r="E96" s="20"/>
      <c r="F96" s="20"/>
      <c r="G96" s="20"/>
    </row>
    <row r="97" spans="1:11" ht="16.5" thickBot="1">
      <c r="A97" s="18" t="s">
        <v>87</v>
      </c>
      <c r="B97" s="19"/>
      <c r="C97" s="19">
        <f>SUM(C77:C96)</f>
        <v>11192</v>
      </c>
    </row>
    <row r="98" spans="1:11" s="21" customFormat="1" ht="24" customHeight="1" thickTop="1">
      <c r="A98" s="32"/>
      <c r="B98" s="33"/>
      <c r="C98" s="33"/>
      <c r="D98" s="20"/>
      <c r="E98" s="20"/>
      <c r="F98" s="20" t="e">
        <f>#REF!+F79+F82+F85+F88+F91+#REF!+F94</f>
        <v>#REF!</v>
      </c>
      <c r="G98" s="20"/>
    </row>
    <row r="99" spans="1:11" s="35" customFormat="1" ht="36" customHeight="1">
      <c r="A99" s="37"/>
      <c r="B99" s="38"/>
      <c r="C99" s="38"/>
      <c r="D99" s="34"/>
      <c r="E99" s="34"/>
      <c r="G99" s="35">
        <v>10</v>
      </c>
      <c r="H99" s="36">
        <v>200</v>
      </c>
      <c r="I99" s="36">
        <f t="shared" ref="I99" si="9">H99*G99</f>
        <v>2000</v>
      </c>
      <c r="J99" s="35">
        <f>I99/200</f>
        <v>10</v>
      </c>
    </row>
    <row r="100" spans="1:11" s="40" customFormat="1" ht="7.5" customHeight="1">
      <c r="A100" s="42" t="s">
        <v>83</v>
      </c>
      <c r="B100" s="33"/>
      <c r="C100" s="33"/>
      <c r="D100" s="39"/>
      <c r="E100" s="39"/>
      <c r="H100" s="41"/>
      <c r="I100" s="41"/>
    </row>
    <row r="101" spans="1:11" s="35" customFormat="1" ht="36" customHeight="1">
      <c r="A101" s="9" t="s">
        <v>48</v>
      </c>
      <c r="B101" s="15">
        <f>188*3</f>
        <v>564</v>
      </c>
      <c r="C101" s="15"/>
      <c r="D101" s="34"/>
      <c r="E101" s="34"/>
      <c r="G101" s="35">
        <v>10</v>
      </c>
      <c r="H101" s="36">
        <v>200</v>
      </c>
      <c r="I101" s="36">
        <f t="shared" ref="I101:I102" si="10">H101*G101</f>
        <v>2000</v>
      </c>
      <c r="J101" s="35">
        <f>I101/200</f>
        <v>10</v>
      </c>
    </row>
    <row r="102" spans="1:11" s="7" customFormat="1" ht="19.5" customHeight="1">
      <c r="A102" s="9" t="s">
        <v>49</v>
      </c>
      <c r="B102" s="15">
        <f>3*188*6</f>
        <v>3384</v>
      </c>
      <c r="C102" s="15"/>
      <c r="D102" s="13"/>
      <c r="E102" s="13"/>
      <c r="F102" s="7">
        <f>129-70</f>
        <v>59</v>
      </c>
      <c r="G102" s="14">
        <v>90</v>
      </c>
      <c r="H102" s="7">
        <v>75</v>
      </c>
      <c r="I102" s="7">
        <f t="shared" si="10"/>
        <v>6750</v>
      </c>
      <c r="K102" s="7">
        <v>20</v>
      </c>
    </row>
    <row r="103" spans="1:11" s="7" customFormat="1" ht="24" customHeight="1" thickBot="1">
      <c r="A103" s="18" t="s">
        <v>47</v>
      </c>
      <c r="B103" s="19"/>
      <c r="C103" s="19">
        <f>B101+B102</f>
        <v>3948</v>
      </c>
      <c r="D103" s="13">
        <f>1500/6</f>
        <v>250</v>
      </c>
      <c r="E103" s="13"/>
      <c r="F103" s="7">
        <f>250/70</f>
        <v>3.5714285714285716</v>
      </c>
      <c r="G103" s="14">
        <f>F103*216</f>
        <v>771.42857142857144</v>
      </c>
      <c r="H103" s="7">
        <f>G103/200</f>
        <v>3.8571428571428572</v>
      </c>
      <c r="I103" s="7" t="s">
        <v>44</v>
      </c>
      <c r="J103" s="7">
        <f>1.5*200</f>
        <v>300</v>
      </c>
    </row>
    <row r="104" spans="1:11" s="21" customFormat="1" ht="24" customHeight="1" thickTop="1">
      <c r="A104" s="1"/>
      <c r="B104" s="1"/>
      <c r="C104" s="1"/>
      <c r="D104" s="20"/>
      <c r="E104" s="20"/>
      <c r="F104" s="20"/>
      <c r="G104" s="20"/>
    </row>
    <row r="105" spans="1:11" ht="15">
      <c r="A105" s="9" t="s">
        <v>45</v>
      </c>
      <c r="B105" s="15">
        <f>188*3</f>
        <v>564</v>
      </c>
      <c r="C105" s="15"/>
    </row>
    <row r="106" spans="1:11" s="7" customFormat="1" ht="19.5" customHeight="1">
      <c r="A106" s="9" t="s">
        <v>46</v>
      </c>
      <c r="B106" s="15">
        <f>3*188*6</f>
        <v>3384</v>
      </c>
      <c r="C106" s="15"/>
      <c r="D106" s="13"/>
      <c r="E106" s="13"/>
      <c r="F106" s="7">
        <f>129-70</f>
        <v>59</v>
      </c>
      <c r="G106" s="14">
        <v>90</v>
      </c>
      <c r="H106" s="7">
        <v>75</v>
      </c>
      <c r="I106" s="7">
        <f t="shared" ref="I106" si="11">H106*G106</f>
        <v>6750</v>
      </c>
      <c r="K106" s="7">
        <v>20</v>
      </c>
    </row>
    <row r="107" spans="1:11" s="7" customFormat="1" ht="24" customHeight="1" thickBot="1">
      <c r="A107" s="18" t="s">
        <v>50</v>
      </c>
      <c r="B107" s="19"/>
      <c r="C107" s="19">
        <f>B105+B106</f>
        <v>3948</v>
      </c>
      <c r="D107" s="13">
        <f>1500/6</f>
        <v>250</v>
      </c>
      <c r="E107" s="13"/>
      <c r="F107" s="7">
        <f>250/70</f>
        <v>3.5714285714285716</v>
      </c>
      <c r="G107" s="14">
        <f>F107*186</f>
        <v>664.28571428571433</v>
      </c>
      <c r="H107" s="7">
        <f>G107/200</f>
        <v>3.3214285714285716</v>
      </c>
      <c r="I107" s="7" t="s">
        <v>44</v>
      </c>
      <c r="J107" s="7">
        <f>1.5*200</f>
        <v>300</v>
      </c>
    </row>
    <row r="108" spans="1:11" s="21" customFormat="1" ht="24" customHeight="1" thickTop="1">
      <c r="A108" s="1"/>
      <c r="B108" s="1"/>
      <c r="C108" s="1"/>
      <c r="D108" s="20"/>
      <c r="E108" s="20"/>
      <c r="F108" s="20"/>
      <c r="G108" s="20"/>
    </row>
    <row r="109" spans="1:11" ht="15">
      <c r="A109" s="9" t="s">
        <v>51</v>
      </c>
      <c r="B109" s="15">
        <f>188*3</f>
        <v>564</v>
      </c>
      <c r="C109" s="15"/>
    </row>
    <row r="110" spans="1:11" s="7" customFormat="1" ht="19.5" customHeight="1">
      <c r="A110" s="9" t="s">
        <v>46</v>
      </c>
      <c r="B110" s="15">
        <f>3*188*6</f>
        <v>3384</v>
      </c>
      <c r="C110" s="15"/>
      <c r="D110" s="13"/>
      <c r="E110" s="13"/>
      <c r="F110" s="7">
        <f>129-70</f>
        <v>59</v>
      </c>
      <c r="G110" s="14">
        <v>90</v>
      </c>
      <c r="H110" s="7">
        <v>75</v>
      </c>
      <c r="I110" s="7">
        <f t="shared" ref="I110" si="12">H110*G110</f>
        <v>6750</v>
      </c>
      <c r="K110" s="7">
        <v>20</v>
      </c>
    </row>
    <row r="111" spans="1:11" s="7" customFormat="1" ht="24" customHeight="1" thickBot="1">
      <c r="A111" s="18" t="s">
        <v>55</v>
      </c>
      <c r="B111" s="19"/>
      <c r="C111" s="19">
        <f>B109+B110</f>
        <v>3948</v>
      </c>
      <c r="D111" s="13">
        <f>1500/6</f>
        <v>250</v>
      </c>
      <c r="E111" s="13"/>
      <c r="F111" s="7">
        <f>250/70</f>
        <v>3.5714285714285716</v>
      </c>
      <c r="G111" s="14">
        <f>F111*186</f>
        <v>664.28571428571433</v>
      </c>
      <c r="H111" s="7">
        <f>G111/200</f>
        <v>3.3214285714285716</v>
      </c>
      <c r="I111" s="7" t="s">
        <v>44</v>
      </c>
      <c r="J111" s="7">
        <f>1.5*200</f>
        <v>300</v>
      </c>
    </row>
    <row r="112" spans="1:11" s="21" customFormat="1" ht="24" customHeight="1" thickTop="1">
      <c r="A112" s="1"/>
      <c r="B112" s="1"/>
      <c r="C112" s="1"/>
      <c r="D112" s="20"/>
      <c r="E112" s="20"/>
      <c r="F112" s="20"/>
      <c r="G112" s="20"/>
    </row>
    <row r="113" spans="1:11" ht="15">
      <c r="A113" s="9" t="s">
        <v>52</v>
      </c>
      <c r="B113" s="15">
        <f>188*3</f>
        <v>564</v>
      </c>
      <c r="C113" s="15"/>
    </row>
    <row r="114" spans="1:11" s="7" customFormat="1" ht="19.5" customHeight="1">
      <c r="A114" s="9" t="s">
        <v>54</v>
      </c>
      <c r="B114" s="15">
        <f>3*188*1</f>
        <v>564</v>
      </c>
      <c r="C114" s="15"/>
      <c r="D114" s="13"/>
      <c r="E114" s="13"/>
      <c r="F114" s="7">
        <f>129-70</f>
        <v>59</v>
      </c>
      <c r="G114" s="14">
        <v>90</v>
      </c>
      <c r="H114" s="7">
        <v>75</v>
      </c>
      <c r="I114" s="7">
        <f t="shared" ref="I114" si="13">H114*G114</f>
        <v>6750</v>
      </c>
      <c r="K114" s="7">
        <v>20</v>
      </c>
    </row>
    <row r="115" spans="1:11" s="7" customFormat="1" ht="24" customHeight="1" thickBot="1">
      <c r="A115" s="18" t="s">
        <v>61</v>
      </c>
      <c r="B115" s="19"/>
      <c r="C115" s="19">
        <f>B113+B114</f>
        <v>1128</v>
      </c>
      <c r="D115" s="13">
        <f>1500/6</f>
        <v>250</v>
      </c>
      <c r="E115" s="13"/>
      <c r="F115" s="7">
        <f>250/70</f>
        <v>3.5714285714285716</v>
      </c>
      <c r="G115" s="14">
        <f>F115*183</f>
        <v>653.57142857142856</v>
      </c>
      <c r="H115" s="7">
        <f>G115/200</f>
        <v>3.2678571428571428</v>
      </c>
      <c r="I115" s="7" t="s">
        <v>44</v>
      </c>
      <c r="J115" s="7">
        <f>1.5*200</f>
        <v>300</v>
      </c>
    </row>
    <row r="116" spans="1:11" s="21" customFormat="1" ht="24" customHeight="1" thickTop="1">
      <c r="A116" s="1"/>
      <c r="B116" s="1"/>
      <c r="C116" s="1"/>
      <c r="D116" s="20"/>
      <c r="E116" s="20"/>
      <c r="F116" s="20"/>
      <c r="G116" s="20"/>
    </row>
    <row r="117" spans="1:11" ht="15">
      <c r="A117" s="9" t="s">
        <v>69</v>
      </c>
      <c r="B117" s="15">
        <f>188*3</f>
        <v>564</v>
      </c>
      <c r="C117" s="15"/>
    </row>
    <row r="118" spans="1:11" s="7" customFormat="1" ht="19.5" customHeight="1">
      <c r="A118" s="9" t="s">
        <v>70</v>
      </c>
      <c r="B118" s="15">
        <v>0</v>
      </c>
      <c r="C118" s="15"/>
      <c r="D118" s="13"/>
      <c r="E118" s="13"/>
      <c r="F118" s="7">
        <f>129-70</f>
        <v>59</v>
      </c>
      <c r="G118" s="14">
        <v>90</v>
      </c>
      <c r="H118" s="7">
        <v>75</v>
      </c>
      <c r="I118" s="7">
        <f t="shared" ref="I118" si="14">H118*G118</f>
        <v>6750</v>
      </c>
      <c r="K118" s="7">
        <v>20</v>
      </c>
    </row>
    <row r="119" spans="1:11" s="7" customFormat="1" ht="24" customHeight="1" thickBot="1">
      <c r="A119" s="18" t="s">
        <v>68</v>
      </c>
      <c r="B119" s="19"/>
      <c r="C119" s="19">
        <f>B117+B118</f>
        <v>564</v>
      </c>
      <c r="D119" s="13">
        <f>1500/6</f>
        <v>250</v>
      </c>
      <c r="E119" s="13"/>
      <c r="F119" s="7">
        <f>250/70</f>
        <v>3.5714285714285716</v>
      </c>
      <c r="G119" s="14">
        <f>F119*183</f>
        <v>653.57142857142856</v>
      </c>
      <c r="H119" s="7">
        <f>G119/200</f>
        <v>3.2678571428571428</v>
      </c>
      <c r="I119" s="7" t="s">
        <v>44</v>
      </c>
      <c r="J119" s="7">
        <f>1.5*200</f>
        <v>300</v>
      </c>
    </row>
    <row r="120" spans="1:11" s="21" customFormat="1" ht="24" customHeight="1" thickTop="1">
      <c r="A120" s="1"/>
      <c r="B120" s="1"/>
      <c r="C120" s="1"/>
      <c r="D120" s="20"/>
      <c r="E120" s="20"/>
      <c r="F120" s="20"/>
      <c r="G120" s="20"/>
    </row>
    <row r="121" spans="1:11" ht="16.5" thickBot="1">
      <c r="A121" s="18" t="s">
        <v>58</v>
      </c>
      <c r="B121" s="19"/>
      <c r="C121" s="19">
        <f>SUM(C103:C120)</f>
        <v>13536</v>
      </c>
    </row>
    <row r="122" spans="1:11" s="21" customFormat="1" ht="24" customHeight="1" thickTop="1">
      <c r="A122" s="1"/>
      <c r="B122" s="1"/>
      <c r="C122" s="1"/>
      <c r="D122" s="20"/>
      <c r="E122" s="20"/>
      <c r="F122" s="20"/>
      <c r="G122" s="20"/>
    </row>
    <row r="123" spans="1:11">
      <c r="A123" s="54"/>
      <c r="B123" s="54"/>
      <c r="C123" s="54"/>
    </row>
    <row r="124" spans="1:11" s="55" customFormat="1" ht="7.5" customHeight="1">
      <c r="A124" s="42" t="s">
        <v>56</v>
      </c>
      <c r="B124" s="33"/>
      <c r="C124" s="33"/>
    </row>
    <row r="125" spans="1:11" s="35" customFormat="1" ht="36" customHeight="1">
      <c r="A125" s="9" t="s">
        <v>59</v>
      </c>
      <c r="B125" s="15">
        <f>200*20</f>
        <v>4000</v>
      </c>
      <c r="C125" s="15"/>
      <c r="D125" s="34"/>
      <c r="E125" s="34"/>
      <c r="F125" s="35" t="s">
        <v>22</v>
      </c>
      <c r="G125" s="35" t="s">
        <v>57</v>
      </c>
      <c r="H125" s="36">
        <v>200</v>
      </c>
      <c r="I125" s="36" t="e">
        <f t="shared" ref="I125" si="15">H125*G125</f>
        <v>#VALUE!</v>
      </c>
      <c r="J125" s="35" t="e">
        <f>I125/200</f>
        <v>#VALUE!</v>
      </c>
    </row>
    <row r="126" spans="1:11" s="7" customFormat="1" ht="39" customHeight="1">
      <c r="A126" s="9" t="s">
        <v>60</v>
      </c>
      <c r="B126" s="15">
        <f>200*5</f>
        <v>1000</v>
      </c>
      <c r="C126" s="15"/>
      <c r="D126" s="13"/>
      <c r="E126" s="13"/>
      <c r="F126" s="11" t="e">
        <f>F98</f>
        <v>#REF!</v>
      </c>
      <c r="G126" s="14">
        <v>6</v>
      </c>
      <c r="H126" s="7" t="e">
        <f>F126*G126</f>
        <v>#REF!</v>
      </c>
      <c r="I126" s="7" t="e">
        <f>H126*8</f>
        <v>#REF!</v>
      </c>
      <c r="K126" s="7">
        <v>20</v>
      </c>
    </row>
    <row r="127" spans="1:11" s="7" customFormat="1" ht="39" customHeight="1" thickBot="1">
      <c r="A127" s="18" t="s">
        <v>62</v>
      </c>
      <c r="B127" s="19"/>
      <c r="C127" s="19">
        <f>SUM(B125:B126)</f>
        <v>5000</v>
      </c>
      <c r="D127" s="13"/>
      <c r="E127" s="13"/>
      <c r="F127" s="7">
        <f>2*8*6</f>
        <v>96</v>
      </c>
      <c r="G127" s="14">
        <v>200</v>
      </c>
      <c r="H127" s="7">
        <f>G127*F127</f>
        <v>19200</v>
      </c>
    </row>
    <row r="128" spans="1:11" s="21" customFormat="1" ht="24" customHeight="1" thickTop="1">
      <c r="A128" s="1"/>
      <c r="B128" s="1"/>
      <c r="C128" s="1"/>
      <c r="D128" s="20"/>
      <c r="E128" s="20"/>
      <c r="F128" s="20"/>
      <c r="G128" s="20"/>
    </row>
    <row r="137" spans="1:7">
      <c r="A137" s="1" t="s">
        <v>21</v>
      </c>
      <c r="B137" s="1">
        <v>3000</v>
      </c>
      <c r="C137" s="1">
        <v>70</v>
      </c>
    </row>
    <row r="138" spans="1:7">
      <c r="D138" s="2">
        <v>7</v>
      </c>
      <c r="F138" s="2">
        <f>B137*C137</f>
        <v>210000</v>
      </c>
      <c r="G138" s="2">
        <f>F138*7</f>
        <v>1470000</v>
      </c>
    </row>
    <row r="139" spans="1:7">
      <c r="A139" s="1" t="s">
        <v>31</v>
      </c>
    </row>
    <row r="140" spans="1:7">
      <c r="A140" s="1" t="s">
        <v>33</v>
      </c>
      <c r="B140" s="1">
        <f>3500/70</f>
        <v>50</v>
      </c>
    </row>
    <row r="141" spans="1:7">
      <c r="B141" s="1" t="s">
        <v>22</v>
      </c>
      <c r="C141" s="1" t="s">
        <v>23</v>
      </c>
    </row>
    <row r="142" spans="1:7" ht="15">
      <c r="A142" s="27" t="s">
        <v>24</v>
      </c>
      <c r="B142" s="1">
        <v>129</v>
      </c>
      <c r="C142" s="1">
        <v>72</v>
      </c>
      <c r="D142" s="1" t="s">
        <v>32</v>
      </c>
      <c r="E142" s="1"/>
      <c r="F142" s="30" t="s">
        <v>34</v>
      </c>
    </row>
    <row r="143" spans="1:7">
      <c r="A143" s="27" t="s">
        <v>25</v>
      </c>
      <c r="B143" s="1">
        <v>110</v>
      </c>
      <c r="C143" s="1">
        <v>35</v>
      </c>
      <c r="D143" s="2">
        <f t="shared" ref="D143:D149" si="16">B142-70</f>
        <v>59</v>
      </c>
      <c r="F143" s="2">
        <f>D143*50</f>
        <v>2950</v>
      </c>
    </row>
    <row r="144" spans="1:7">
      <c r="A144" s="27" t="s">
        <v>26</v>
      </c>
      <c r="B144" s="1">
        <v>94</v>
      </c>
      <c r="C144" s="1">
        <v>38</v>
      </c>
      <c r="D144" s="2">
        <f t="shared" si="16"/>
        <v>40</v>
      </c>
      <c r="F144" s="2">
        <f t="shared" ref="F144:F149" si="17">D144*50</f>
        <v>2000</v>
      </c>
    </row>
    <row r="145" spans="1:6">
      <c r="A145" s="27" t="s">
        <v>28</v>
      </c>
      <c r="B145" s="1">
        <v>216</v>
      </c>
      <c r="C145" s="1">
        <v>11</v>
      </c>
      <c r="D145" s="2">
        <f t="shared" si="16"/>
        <v>24</v>
      </c>
      <c r="F145" s="2">
        <f t="shared" si="17"/>
        <v>1200</v>
      </c>
    </row>
    <row r="146" spans="1:6">
      <c r="A146" s="27" t="s">
        <v>27</v>
      </c>
      <c r="B146" s="1">
        <v>186</v>
      </c>
      <c r="C146" s="1">
        <v>73</v>
      </c>
      <c r="D146" s="2">
        <f t="shared" si="16"/>
        <v>146</v>
      </c>
      <c r="F146" s="2">
        <f t="shared" si="17"/>
        <v>7300</v>
      </c>
    </row>
    <row r="147" spans="1:6">
      <c r="A147" s="27" t="s">
        <v>29</v>
      </c>
      <c r="B147" s="1">
        <v>194</v>
      </c>
      <c r="C147" s="1">
        <v>9</v>
      </c>
      <c r="D147" s="2">
        <f t="shared" si="16"/>
        <v>116</v>
      </c>
      <c r="F147" s="2">
        <f t="shared" si="17"/>
        <v>5800</v>
      </c>
    </row>
    <row r="148" spans="1:6">
      <c r="A148" s="27" t="s">
        <v>30</v>
      </c>
      <c r="B148" s="1">
        <v>183</v>
      </c>
      <c r="C148" s="1">
        <v>14</v>
      </c>
      <c r="D148" s="2">
        <f t="shared" si="16"/>
        <v>124</v>
      </c>
      <c r="F148" s="2">
        <f t="shared" si="17"/>
        <v>6200</v>
      </c>
    </row>
    <row r="149" spans="1:6">
      <c r="A149" s="27"/>
      <c r="D149" s="2">
        <f t="shared" si="16"/>
        <v>113</v>
      </c>
      <c r="F149" s="2">
        <f t="shared" si="17"/>
        <v>5650</v>
      </c>
    </row>
    <row r="150" spans="1:6">
      <c r="B150" s="28"/>
      <c r="C150" s="28"/>
    </row>
    <row r="151" spans="1:6">
      <c r="D151" s="29"/>
      <c r="E151" s="29"/>
      <c r="F151" s="29"/>
    </row>
    <row r="152" spans="1:6">
      <c r="B152" s="1">
        <f>SUM(B142:B151)</f>
        <v>1112</v>
      </c>
    </row>
    <row r="153" spans="1:6" ht="15.75" thickBot="1">
      <c r="D153" s="2">
        <f>SUM(D143:D152)</f>
        <v>622</v>
      </c>
      <c r="F153" s="19">
        <f>SUM(F143:F152)</f>
        <v>31100</v>
      </c>
    </row>
    <row r="154" spans="1:6" ht="15" thickTop="1"/>
    <row r="155" spans="1:6">
      <c r="A155" s="1" t="s">
        <v>35</v>
      </c>
      <c r="B155" s="1">
        <f>250/70</f>
        <v>3.5714285714285716</v>
      </c>
    </row>
    <row r="156" spans="1:6">
      <c r="A156" s="1" t="s">
        <v>36</v>
      </c>
      <c r="B156" s="1">
        <f>3.5*619</f>
        <v>2166.5</v>
      </c>
    </row>
    <row r="157" spans="1:6">
      <c r="A157" s="1" t="s">
        <v>37</v>
      </c>
      <c r="B157" s="1">
        <f t="shared" ref="B157:B161" si="18">3.5*619</f>
        <v>2166.5</v>
      </c>
      <c r="F157" s="1">
        <f t="shared" ref="F157:F162" si="19">3.5*619</f>
        <v>2166.5</v>
      </c>
    </row>
    <row r="158" spans="1:6">
      <c r="A158" s="1" t="s">
        <v>38</v>
      </c>
      <c r="B158" s="1">
        <f t="shared" si="18"/>
        <v>2166.5</v>
      </c>
      <c r="F158" s="1">
        <f t="shared" si="19"/>
        <v>2166.5</v>
      </c>
    </row>
    <row r="159" spans="1:6">
      <c r="A159" s="1" t="s">
        <v>39</v>
      </c>
      <c r="B159" s="1">
        <f t="shared" si="18"/>
        <v>2166.5</v>
      </c>
      <c r="F159" s="1">
        <f t="shared" si="19"/>
        <v>2166.5</v>
      </c>
    </row>
    <row r="160" spans="1:6">
      <c r="A160" s="1" t="s">
        <v>40</v>
      </c>
      <c r="B160" s="1">
        <f t="shared" si="18"/>
        <v>2166.5</v>
      </c>
      <c r="F160" s="1">
        <f t="shared" si="19"/>
        <v>2166.5</v>
      </c>
    </row>
    <row r="161" spans="1:14">
      <c r="A161" s="1" t="s">
        <v>41</v>
      </c>
      <c r="B161" s="1">
        <f t="shared" si="18"/>
        <v>2166.5</v>
      </c>
      <c r="F161" s="1">
        <f t="shared" si="19"/>
        <v>2166.5</v>
      </c>
    </row>
    <row r="162" spans="1:14">
      <c r="F162" s="1">
        <f t="shared" si="19"/>
        <v>2166.5</v>
      </c>
    </row>
    <row r="164" spans="1:14">
      <c r="F164" s="29"/>
    </row>
    <row r="166" spans="1:14" ht="15.75" thickBot="1">
      <c r="F166" s="19">
        <f>SUM(F157:F165)</f>
        <v>12999</v>
      </c>
    </row>
    <row r="167" spans="1:14" ht="15" thickTop="1">
      <c r="A167" s="1" t="s">
        <v>42</v>
      </c>
    </row>
    <row r="168" spans="1:14" ht="15.75" thickBot="1">
      <c r="F168" s="19">
        <f>F166+F153</f>
        <v>44099</v>
      </c>
    </row>
    <row r="169" spans="1:14" ht="15" thickTop="1"/>
    <row r="171" spans="1:14" ht="36">
      <c r="A171" s="56" t="s">
        <v>18</v>
      </c>
      <c r="B171" s="64"/>
      <c r="C171" s="25"/>
    </row>
    <row r="172" spans="1:14" s="3" customFormat="1" ht="32.1" customHeight="1">
      <c r="A172" s="17"/>
      <c r="B172" s="15"/>
      <c r="C172" s="22"/>
      <c r="D172" s="2"/>
      <c r="E172" s="2"/>
      <c r="F172" s="6" t="s">
        <v>0</v>
      </c>
      <c r="G172" s="6" t="s">
        <v>1</v>
      </c>
      <c r="H172" s="6" t="s">
        <v>2</v>
      </c>
      <c r="I172" s="6" t="s">
        <v>4</v>
      </c>
      <c r="J172" s="6" t="s">
        <v>6</v>
      </c>
      <c r="K172" s="6" t="s">
        <v>3</v>
      </c>
      <c r="L172" s="6" t="s">
        <v>5</v>
      </c>
    </row>
    <row r="173" spans="1:14" s="7" customFormat="1" ht="9" customHeight="1">
      <c r="A173" s="9" t="s">
        <v>16</v>
      </c>
      <c r="B173" s="63"/>
      <c r="C173" s="63"/>
      <c r="D173" s="23"/>
      <c r="E173" s="23"/>
      <c r="F173" s="23"/>
      <c r="I173" s="11"/>
      <c r="K173" s="7" t="s">
        <v>8</v>
      </c>
      <c r="N173" s="7" t="s">
        <v>9</v>
      </c>
    </row>
    <row r="174" spans="1:14" s="7" customFormat="1" ht="150" hidden="1" customHeight="1">
      <c r="A174" s="9" t="s">
        <v>19</v>
      </c>
      <c r="B174" s="63"/>
      <c r="C174" s="63"/>
      <c r="D174" s="24"/>
      <c r="E174" s="24"/>
      <c r="F174" s="7">
        <f>41+57+34</f>
        <v>132</v>
      </c>
      <c r="G174" s="7" t="s">
        <v>10</v>
      </c>
      <c r="J174" s="7" t="e">
        <f>G174*200</f>
        <v>#VALUE!</v>
      </c>
      <c r="K174" s="7" t="e">
        <f>J174+I174</f>
        <v>#VALUE!</v>
      </c>
      <c r="L174" s="7" t="e">
        <f>K174/200</f>
        <v>#VALUE!</v>
      </c>
    </row>
    <row r="175" spans="1:14" s="7" customFormat="1" ht="134.25" hidden="1" customHeight="1">
      <c r="A175" s="9" t="s">
        <v>12</v>
      </c>
      <c r="B175" s="63"/>
      <c r="C175" s="63"/>
      <c r="D175" s="24"/>
      <c r="E175" s="24"/>
      <c r="F175" s="7">
        <f>41+57+34</f>
        <v>132</v>
      </c>
      <c r="G175" s="7" t="s">
        <v>10</v>
      </c>
      <c r="J175" s="7" t="e">
        <f>G175*200</f>
        <v>#VALUE!</v>
      </c>
      <c r="K175" s="7" t="e">
        <f>J175+I175</f>
        <v>#VALUE!</v>
      </c>
      <c r="L175" s="7" t="e">
        <f>K175/200</f>
        <v>#VALUE!</v>
      </c>
    </row>
    <row r="176" spans="1:14" s="7" customFormat="1" ht="92.25" hidden="1" customHeight="1">
      <c r="A176" s="26" t="s">
        <v>13</v>
      </c>
      <c r="B176" s="15"/>
      <c r="C176" s="15"/>
      <c r="D176" s="24"/>
      <c r="E176" s="24"/>
      <c r="F176" s="7">
        <f>41+57+34</f>
        <v>132</v>
      </c>
      <c r="G176" s="7" t="s">
        <v>10</v>
      </c>
      <c r="J176" s="7" t="e">
        <f>G176*200</f>
        <v>#VALUE!</v>
      </c>
      <c r="K176" s="7" t="e">
        <f>J176+I176</f>
        <v>#VALUE!</v>
      </c>
      <c r="L176" s="7" t="e">
        <f>K176/200</f>
        <v>#VALUE!</v>
      </c>
    </row>
    <row r="177" spans="1:11" s="7" customFormat="1" ht="36" customHeight="1">
      <c r="A177" s="9" t="s">
        <v>14</v>
      </c>
      <c r="B177" s="15">
        <f>70*50</f>
        <v>3500</v>
      </c>
      <c r="C177" s="15"/>
      <c r="D177" s="12"/>
      <c r="E177" s="12"/>
      <c r="G177" s="7">
        <v>10</v>
      </c>
      <c r="H177" s="11">
        <v>200</v>
      </c>
      <c r="I177" s="11">
        <f t="shared" ref="I177:I179" si="20">H177*G177</f>
        <v>2000</v>
      </c>
      <c r="J177" s="7">
        <f>I177/200</f>
        <v>10</v>
      </c>
    </row>
    <row r="178" spans="1:11" s="7" customFormat="1" ht="19.5" customHeight="1">
      <c r="A178" s="9" t="s">
        <v>15</v>
      </c>
      <c r="B178" s="15">
        <f>250*6</f>
        <v>1500</v>
      </c>
      <c r="C178" s="15"/>
      <c r="D178" s="13"/>
      <c r="E178" s="13"/>
      <c r="F178" s="7">
        <f>3500/70</f>
        <v>50</v>
      </c>
      <c r="G178" s="14">
        <v>90</v>
      </c>
      <c r="H178" s="7">
        <v>75</v>
      </c>
      <c r="I178" s="7">
        <f t="shared" si="20"/>
        <v>6750</v>
      </c>
      <c r="K178" s="7">
        <v>20</v>
      </c>
    </row>
    <row r="179" spans="1:11" s="7" customFormat="1" ht="24" customHeight="1" thickBot="1">
      <c r="A179" s="18" t="s">
        <v>17</v>
      </c>
      <c r="B179" s="19"/>
      <c r="C179" s="19">
        <f>B177+B178</f>
        <v>5000</v>
      </c>
      <c r="D179" s="13">
        <f>1500/6</f>
        <v>250</v>
      </c>
      <c r="E179" s="13"/>
      <c r="F179" s="7">
        <f>D179*8</f>
        <v>2000</v>
      </c>
      <c r="G179" s="14"/>
      <c r="H179" s="7">
        <v>75</v>
      </c>
      <c r="I179" s="7">
        <f t="shared" si="20"/>
        <v>0</v>
      </c>
      <c r="K179" s="7">
        <v>20</v>
      </c>
    </row>
    <row r="180" spans="1:11" s="21" customFormat="1" ht="24" customHeight="1" thickTop="1">
      <c r="A180" s="9"/>
      <c r="B180" s="15"/>
      <c r="C180" s="15"/>
      <c r="D180" s="20"/>
      <c r="E180" s="20"/>
      <c r="F180" s="20"/>
      <c r="G180" s="20"/>
    </row>
    <row r="181" spans="1:11" s="7" customFormat="1" ht="15.75" customHeight="1" thickBot="1">
      <c r="A181" s="18" t="s">
        <v>20</v>
      </c>
      <c r="B181" s="19"/>
      <c r="C181" s="19">
        <f>C179*8</f>
        <v>40000</v>
      </c>
      <c r="D181" s="13"/>
      <c r="E181" s="13"/>
      <c r="G181" s="14"/>
    </row>
    <row r="182" spans="1:11" s="21" customFormat="1" ht="24" customHeight="1" thickTop="1">
      <c r="A182" s="1"/>
      <c r="B182" s="1"/>
      <c r="C182" s="1"/>
      <c r="D182" s="20"/>
      <c r="E182" s="20"/>
      <c r="F182" s="20"/>
      <c r="G182" s="20"/>
    </row>
    <row r="184" spans="1:11" ht="16.5" thickBot="1">
      <c r="A184" s="18" t="s">
        <v>43</v>
      </c>
      <c r="B184" s="19"/>
      <c r="C184" s="19">
        <f>C182*8</f>
        <v>0</v>
      </c>
    </row>
    <row r="185" spans="1:11" s="21" customFormat="1" ht="24" customHeight="1" thickTop="1">
      <c r="A185" s="1"/>
      <c r="B185" s="1"/>
      <c r="C185" s="1"/>
      <c r="D185" s="20"/>
      <c r="E185" s="20"/>
      <c r="F185" s="20"/>
      <c r="G185" s="20"/>
    </row>
  </sheetData>
  <mergeCells count="8">
    <mergeCell ref="A23:C23"/>
    <mergeCell ref="A21:C21"/>
    <mergeCell ref="A22:C22"/>
    <mergeCell ref="A4:C4"/>
    <mergeCell ref="A5:C5"/>
    <mergeCell ref="A6:C6"/>
    <mergeCell ref="A7:C7"/>
    <mergeCell ref="A20:C20"/>
  </mergeCells>
  <phoneticPr fontId="12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8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42578125" defaultRowHeight="12"/>
  <sheetData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1.42578125" defaultRowHeight="12"/>
  <sheetData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2</vt:i4>
      </vt:variant>
    </vt:vector>
  </HeadingPairs>
  <TitlesOfParts>
    <vt:vector size="5" baseType="lpstr">
      <vt:lpstr>Foglio1</vt:lpstr>
      <vt:lpstr>Foglio2</vt:lpstr>
      <vt:lpstr>Foglio3</vt:lpstr>
      <vt:lpstr>Foglio1!Area_stampa</vt:lpstr>
      <vt:lpstr>Foglio1!Print_Area</vt:lpstr>
    </vt:vector>
  </TitlesOfParts>
  <Company>kk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</dc:creator>
  <cp:lastModifiedBy>Patrizia Gariglio</cp:lastModifiedBy>
  <cp:lastPrinted>2024-04-12T15:50:33Z</cp:lastPrinted>
  <dcterms:created xsi:type="dcterms:W3CDTF">2001-04-07T14:32:34Z</dcterms:created>
  <dcterms:modified xsi:type="dcterms:W3CDTF">2024-10-04T10:03:05Z</dcterms:modified>
</cp:coreProperties>
</file>