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 x fine sett\GEWISS CONTEGGI\"/>
    </mc:Choice>
  </mc:AlternateContent>
  <xr:revisionPtr revIDLastSave="0" documentId="13_ncr:1_{21DA2DA8-6E16-430D-8427-771B76F0CB8E}" xr6:coauthVersionLast="47" xr6:coauthVersionMax="47" xr10:uidLastSave="{00000000-0000-0000-0000-000000000000}"/>
  <bookViews>
    <workbookView xWindow="10200" yWindow="4245" windowWidth="22830" windowHeight="141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Foglio1!$A$1:$C$57</definedName>
    <definedName name="Print_Area" localSheetId="0">Foglio1!$A$1:$C$73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0" i="1"/>
  <c r="B36" i="1"/>
  <c r="B26" i="1"/>
  <c r="B21" i="1"/>
  <c r="B46" i="1"/>
  <c r="B41" i="1"/>
  <c r="I13" i="1"/>
  <c r="J13" i="1" s="1"/>
  <c r="D55" i="1"/>
  <c r="F55" i="1" s="1"/>
  <c r="H54" i="1"/>
  <c r="B54" i="1"/>
  <c r="D46" i="1"/>
  <c r="F46" i="1" s="1"/>
  <c r="H45" i="1"/>
  <c r="B45" i="1"/>
  <c r="I36" i="1"/>
  <c r="E36" i="1"/>
  <c r="F36" i="1" s="1"/>
  <c r="G36" i="1" s="1"/>
  <c r="D36" i="1"/>
  <c r="F35" i="1"/>
  <c r="B35" i="1"/>
  <c r="B25" i="1"/>
  <c r="I26" i="1"/>
  <c r="E26" i="1"/>
  <c r="F26" i="1" s="1"/>
  <c r="G26" i="1" s="1"/>
  <c r="D26" i="1"/>
  <c r="C56" i="1" l="1"/>
  <c r="C47" i="1"/>
  <c r="C37" i="1"/>
  <c r="C27" i="1" l="1"/>
  <c r="F25" i="1"/>
  <c r="B30" i="1"/>
  <c r="I11" i="1"/>
  <c r="J11" i="1" s="1"/>
  <c r="G10" i="1"/>
  <c r="G8" i="1"/>
  <c r="J7" i="1"/>
  <c r="K7" i="1" s="1"/>
  <c r="L7" i="1" s="1"/>
  <c r="F7" i="1"/>
  <c r="J6" i="1"/>
  <c r="K6" i="1" s="1"/>
  <c r="L6" i="1" s="1"/>
  <c r="F6" i="1"/>
  <c r="J5" i="1"/>
  <c r="K5" i="1" s="1"/>
  <c r="L5" i="1" s="1"/>
  <c r="F5" i="1"/>
  <c r="B40" i="1"/>
  <c r="C42" i="1" s="1"/>
  <c r="D50" i="1" l="1"/>
  <c r="F50" i="1" s="1"/>
  <c r="H49" i="1"/>
  <c r="B49" i="1"/>
  <c r="C51" i="1" s="1"/>
  <c r="D41" i="1" l="1"/>
  <c r="F41" i="1" s="1"/>
  <c r="H40" i="1"/>
  <c r="D31" i="1" l="1"/>
  <c r="F31" i="1" s="1"/>
  <c r="B31" i="1"/>
  <c r="C32" i="1" s="1"/>
  <c r="F30" i="1"/>
  <c r="D21" i="1"/>
  <c r="F21" i="1" s="1"/>
  <c r="F20" i="1"/>
  <c r="B20" i="1"/>
  <c r="C22" i="1" l="1"/>
  <c r="C58" i="1" s="1"/>
  <c r="C66" i="1"/>
  <c r="B73" i="1"/>
  <c r="H90" i="1"/>
  <c r="B101" i="1"/>
  <c r="B89" i="1"/>
  <c r="G89" i="1"/>
  <c r="C13" i="1" l="1"/>
  <c r="B85" i="1"/>
  <c r="C86" i="1" s="1"/>
  <c r="G66" i="1"/>
  <c r="G23" i="1"/>
  <c r="F86" i="1" l="1"/>
  <c r="F93" i="1" s="1"/>
  <c r="F121" i="1" s="1"/>
  <c r="H121" i="1" s="1"/>
  <c r="I121" i="1" s="1"/>
  <c r="B82" i="1"/>
  <c r="C83" i="1" s="1"/>
  <c r="B79" i="1"/>
  <c r="C80" i="1" s="1"/>
  <c r="B76" i="1"/>
  <c r="C77" i="1" s="1"/>
  <c r="C74" i="1"/>
  <c r="C90" i="1"/>
  <c r="H74" i="1"/>
  <c r="B96" i="1"/>
  <c r="B97" i="1"/>
  <c r="B100" i="1"/>
  <c r="B104" i="1"/>
  <c r="B105" i="1"/>
  <c r="B108" i="1"/>
  <c r="B109" i="1"/>
  <c r="B112" i="1"/>
  <c r="C114" i="1" s="1"/>
  <c r="B120" i="1"/>
  <c r="B121" i="1"/>
  <c r="I67" i="1"/>
  <c r="J67" i="1" s="1"/>
  <c r="J114" i="1"/>
  <c r="F114" i="1"/>
  <c r="G114" i="1" s="1"/>
  <c r="H114" i="1" s="1"/>
  <c r="D114" i="1"/>
  <c r="I113" i="1"/>
  <c r="F113" i="1"/>
  <c r="F122" i="1"/>
  <c r="H122" i="1" s="1"/>
  <c r="J90" i="1"/>
  <c r="I89" i="1"/>
  <c r="I120" i="1"/>
  <c r="J120" i="1" s="1"/>
  <c r="I94" i="1"/>
  <c r="J94" i="1" s="1"/>
  <c r="J98" i="1"/>
  <c r="F98" i="1"/>
  <c r="G98" i="1" s="1"/>
  <c r="H98" i="1" s="1"/>
  <c r="D98" i="1"/>
  <c r="I97" i="1"/>
  <c r="F97" i="1"/>
  <c r="I96" i="1"/>
  <c r="J96" i="1" s="1"/>
  <c r="J110" i="1"/>
  <c r="F110" i="1"/>
  <c r="G110" i="1" s="1"/>
  <c r="H110" i="1" s="1"/>
  <c r="D110" i="1"/>
  <c r="I109" i="1"/>
  <c r="F109" i="1"/>
  <c r="J106" i="1"/>
  <c r="F106" i="1"/>
  <c r="G106" i="1" s="1"/>
  <c r="H106" i="1" s="1"/>
  <c r="D106" i="1"/>
  <c r="I105" i="1"/>
  <c r="F105" i="1"/>
  <c r="I86" i="1"/>
  <c r="J102" i="1"/>
  <c r="F102" i="1"/>
  <c r="G102" i="1" s="1"/>
  <c r="H102" i="1" s="1"/>
  <c r="D102" i="1"/>
  <c r="I101" i="1"/>
  <c r="F101" i="1"/>
  <c r="B151" i="1"/>
  <c r="C179" i="1"/>
  <c r="B172" i="1"/>
  <c r="B173" i="1"/>
  <c r="I174" i="1"/>
  <c r="D174" i="1"/>
  <c r="F174" i="1" s="1"/>
  <c r="I173" i="1"/>
  <c r="F173" i="1"/>
  <c r="I172" i="1"/>
  <c r="J172" i="1" s="1"/>
  <c r="J171" i="1"/>
  <c r="K171" i="1" s="1"/>
  <c r="L171" i="1" s="1"/>
  <c r="F171" i="1"/>
  <c r="J170" i="1"/>
  <c r="K170" i="1" s="1"/>
  <c r="L170" i="1" s="1"/>
  <c r="F170" i="1"/>
  <c r="J169" i="1"/>
  <c r="K169" i="1" s="1"/>
  <c r="L169" i="1" s="1"/>
  <c r="F169" i="1"/>
  <c r="D138" i="1"/>
  <c r="F138" i="1" s="1"/>
  <c r="F152" i="1"/>
  <c r="F153" i="1"/>
  <c r="F154" i="1"/>
  <c r="F155" i="1"/>
  <c r="F156" i="1"/>
  <c r="F157" i="1"/>
  <c r="D139" i="1"/>
  <c r="D140" i="1"/>
  <c r="F140" i="1" s="1"/>
  <c r="D141" i="1"/>
  <c r="F141" i="1" s="1"/>
  <c r="D142" i="1"/>
  <c r="F142" i="1" s="1"/>
  <c r="D143" i="1"/>
  <c r="F143" i="1" s="1"/>
  <c r="D144" i="1"/>
  <c r="F144" i="1" s="1"/>
  <c r="B156" i="1"/>
  <c r="B155" i="1"/>
  <c r="B154" i="1"/>
  <c r="B153" i="1"/>
  <c r="B152" i="1"/>
  <c r="B150" i="1"/>
  <c r="B135" i="1"/>
  <c r="B147" i="1"/>
  <c r="F133" i="1"/>
  <c r="G133" i="1" s="1"/>
  <c r="J17" i="1"/>
  <c r="K17" i="1" s="1"/>
  <c r="L17" i="1" s="1"/>
  <c r="F17" i="1"/>
  <c r="J16" i="1"/>
  <c r="K16" i="1" s="1"/>
  <c r="L16" i="1" s="1"/>
  <c r="F16" i="1"/>
  <c r="F18" i="1"/>
  <c r="J18" i="1"/>
  <c r="K18" i="1" s="1"/>
  <c r="L18" i="1" s="1"/>
  <c r="G2" i="1"/>
  <c r="F2" i="1"/>
  <c r="C92" i="1" l="1"/>
  <c r="C65" i="1" s="1"/>
  <c r="C110" i="1"/>
  <c r="C174" i="1"/>
  <c r="C176" i="1" s="1"/>
  <c r="F161" i="1"/>
  <c r="C106" i="1"/>
  <c r="C102" i="1"/>
  <c r="C98" i="1"/>
  <c r="C122" i="1"/>
  <c r="D148" i="1"/>
  <c r="F139" i="1"/>
  <c r="F148" i="1" s="1"/>
  <c r="F163" i="1" s="1"/>
  <c r="C116" i="1" l="1"/>
  <c r="C67" i="1"/>
</calcChain>
</file>

<file path=xl/sharedStrings.xml><?xml version="1.0" encoding="utf-8"?>
<sst xmlns="http://schemas.openxmlformats.org/spreadsheetml/2006/main" count="159" uniqueCount="113">
  <si>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</si>
  <si>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</si>
  <si>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</si>
  <si>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</si>
  <si>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</si>
  <si>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</si>
  <si>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</si>
  <si>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</si>
  <si>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</si>
  <si>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</si>
  <si>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</si>
  <si>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</si>
  <si>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</si>
  <si>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</si>
  <si>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</si>
  <si>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</si>
  <si>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</si>
  <si>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</si>
  <si>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</si>
  <si>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</si>
  <si>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</si>
  <si>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</si>
  <si>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</si>
  <si>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</si>
  <si>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</si>
  <si>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</si>
  <si>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</si>
  <si>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</si>
  <si>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</si>
  <si>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</si>
  <si>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</si>
  <si>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</si>
  <si>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</si>
  <si>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</si>
  <si>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</si>
  <si>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</si>
  <si>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</si>
  <si>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</si>
  <si>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</si>
  <si>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</si>
  <si>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</si>
  <si>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</si>
  <si>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</si>
  <si>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</si>
  <si>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</si>
  <si>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 xml:space="preserve">CORSO 4 BUILDING   NH </t>
    </r>
    <r>
      <rPr>
        <b/>
        <sz val="11"/>
        <rFont val="Arial"/>
        <family val="2"/>
      </rPr>
      <t>(3 GIORNATE X EURO 188,00)</t>
    </r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</si>
  <si>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</si>
  <si>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</si>
  <si>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</si>
  <si>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</si>
  <si>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</si>
  <si>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5 LIGHTING NH </t>
    </r>
    <r>
      <rPr>
        <b/>
        <sz val="11"/>
        <rFont val="Arial"/>
        <family val="2"/>
      </rPr>
      <t>(3 GIORNATE X EURO 188,00)</t>
    </r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</si>
  <si>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</si>
  <si>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</si>
  <si>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</si>
  <si>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TOTALE CORSO 5 LIGHTING NH  in 2 LINGUE</t>
  </si>
  <si>
    <t>CONTEGGIO PRODUZIONE POWERPOINT DI TUTTI I CORSI</t>
  </si>
  <si>
    <t>lingue</t>
  </si>
  <si>
    <t>CONSUNTIVO SVILUPPO 4 CORSI NH IN 7 LINGUE</t>
  </si>
  <si>
    <r>
      <t xml:space="preserve">PRODUZIONE POWERPOINT 8 corsi in 6 lingue - 6.672 pagine)
</t>
    </r>
    <r>
      <rPr>
        <b/>
        <sz val="11"/>
        <rFont val="Arial"/>
        <family val="2"/>
      </rPr>
      <t>(20 GIORNATE X EURO 200,00)</t>
    </r>
  </si>
  <si>
    <r>
      <t xml:space="preserve">PRODUZIONE POWERPOINT NH - 5 corsi in 6 lingue 
</t>
    </r>
    <r>
      <rPr>
        <b/>
        <sz val="11"/>
        <rFont val="Arial"/>
        <family val="2"/>
      </rPr>
      <t>(5 GIORNATE X EURO 200,00)</t>
    </r>
  </si>
  <si>
    <t>TOTALE CORSO 6 MOBILITY NH in 2 LINGUE</t>
  </si>
  <si>
    <t xml:space="preserve">CONSUNTIVO PRODUZIONE POWERPOINT </t>
  </si>
  <si>
    <t>dettaglio</t>
  </si>
  <si>
    <t xml:space="preserve">TOTALE </t>
  </si>
  <si>
    <t>A PAGINA XLF</t>
  </si>
  <si>
    <t>PP</t>
  </si>
  <si>
    <t>ì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</si>
  <si>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</si>
  <si>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</si>
  <si>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</si>
  <si>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t xml:space="preserve">CONSUNTIVO VARIAZIONI CORSI COMPLETI </t>
  </si>
  <si>
    <r>
      <t xml:space="preserve">CORSO 2 ILLUMINOTECNICA mod 2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VARIAZIONI UK-FR-SPA-CHILE </t>
    </r>
    <r>
      <rPr>
        <b/>
        <sz val="11"/>
        <rFont val="Arial"/>
        <family val="2"/>
      </rPr>
      <t xml:space="preserve">
(8 GIORNATE X EURO 188,00)</t>
    </r>
  </si>
  <si>
    <r>
      <t xml:space="preserve">CORSO 2 ILLUMINOTECNICA VARIAZIONI UK-FR-SPA-CHILE 
</t>
    </r>
    <r>
      <rPr>
        <b/>
        <sz val="11"/>
        <rFont val="Arial"/>
        <family val="2"/>
      </rPr>
      <t>(8 GIORNATE X EURO 188,00)</t>
    </r>
  </si>
  <si>
    <r>
      <t xml:space="preserve">CORSO 3 INSTALLATION  VARIAZIONI UK-FR-SPA-CHILE 
</t>
    </r>
    <r>
      <rPr>
        <b/>
        <sz val="11"/>
        <rFont val="Arial"/>
        <family val="2"/>
      </rPr>
      <t>(8 GIORNATE X EURO 188,00)</t>
    </r>
  </si>
  <si>
    <t xml:space="preserve">TOTALE CORSO 2 ILLUMINOTECNICA Mod 1  </t>
  </si>
  <si>
    <t xml:space="preserve">TOTALE CORSO 2 ILLUMINOTECNICA Mod 2 </t>
  </si>
  <si>
    <t>TOTALE CORSO 3 INSTALLATION</t>
  </si>
  <si>
    <t xml:space="preserve">TOTALE CORSO 4 BUILDING  </t>
  </si>
  <si>
    <r>
      <t xml:space="preserve">CORSO 5 LIGHTING rifacimento ENG  </t>
    </r>
    <r>
      <rPr>
        <b/>
        <sz val="11"/>
        <rFont val="Arial"/>
        <family val="2"/>
      </rPr>
      <t>(96 nuove pagine PAGINE X EURO 50,00)</t>
    </r>
  </si>
  <si>
    <t xml:space="preserve">CONSUNTIVO VARIAZIONI / PRODUZIONE PACCHETTI SCORM  CORSI COMPLETI in UK-FR-SPA-CHILE </t>
  </si>
  <si>
    <t>TOTALE CORSO 5 LIGHTING</t>
  </si>
  <si>
    <t xml:space="preserve">TOTALE CORSO 7 ENERGY  </t>
  </si>
  <si>
    <t>CONSUNTIVO CORSI NH RIDOTTI ???</t>
  </si>
  <si>
    <t>Localizzazione in 7 lingue UK e FR ES- CHILE (4 GIORNATE X EURO 188,00)</t>
  </si>
  <si>
    <r>
      <t xml:space="preserve">CORSO 7 ENERGY </t>
    </r>
    <r>
      <rPr>
        <b/>
        <sz val="11"/>
        <rFont val="Arial"/>
        <family val="2"/>
      </rPr>
      <t>(185 PAGINE)</t>
    </r>
    <r>
      <rPr>
        <sz val="11"/>
        <rFont val="Arial"/>
        <family val="2"/>
      </rPr>
      <t xml:space="preserve">  </t>
    </r>
    <r>
      <rPr>
        <sz val="11"/>
        <color rgb="FFFF0000"/>
        <rFont val="Arial"/>
        <family val="2"/>
      </rPr>
      <t>DA PPT</t>
    </r>
  </si>
  <si>
    <r>
      <t xml:space="preserve">CORSO 4 BUILDING VARIAZIONI UK-FR-SPA-CHILE
</t>
    </r>
    <r>
      <rPr>
        <b/>
        <sz val="11"/>
        <rFont val="Arial"/>
        <family val="2"/>
      </rPr>
      <t>(6 GIORNATE X EURO 188,00)</t>
    </r>
  </si>
  <si>
    <t>CONSUNTIVO VARIAZIONI CORSI COMPLETI</t>
  </si>
  <si>
    <t>CONSUNTIVO CORSI NH RIDOTTI FINALI (4 GIORNATE X EURO 188,00)</t>
  </si>
  <si>
    <t>TOTALE Corso DOMOTICA  in 7 LINGUE</t>
  </si>
  <si>
    <t>TOTALE Corso SOFTWARE  in 7 LINGUE</t>
  </si>
  <si>
    <r>
      <t xml:space="preserve">Variazioni su precedente corso </t>
    </r>
    <r>
      <rPr>
        <b/>
        <sz val="11"/>
        <rFont val="Arial"/>
        <family val="2"/>
      </rPr>
      <t>(6 GIORNATE X EURO 188,00)</t>
    </r>
  </si>
  <si>
    <t>TOTALE CORSO 6 MOBILITY in 7 LINGUE</t>
  </si>
  <si>
    <t>Corso DOMOTICA COMPLETO</t>
  </si>
  <si>
    <t>Corso DOMOTICA NH</t>
  </si>
  <si>
    <r>
      <t xml:space="preserve">Sviluppo delle pagine MASTER ITALIANO </t>
    </r>
    <r>
      <rPr>
        <b/>
        <sz val="11"/>
        <rFont val="Arial"/>
        <family val="2"/>
      </rPr>
      <t xml:space="preserve"> (70 PAGINE X EURO 50,00)</t>
    </r>
  </si>
  <si>
    <r>
      <t>Sviluppo delle pagine MASTER ITALIANO</t>
    </r>
    <r>
      <rPr>
        <b/>
        <sz val="11"/>
        <rFont val="Arial"/>
        <family val="2"/>
      </rPr>
      <t xml:space="preserve"> (50 PAGINE X EURO 50,00)</t>
    </r>
  </si>
  <si>
    <t>Corso SOFTWARE COMPLETO</t>
  </si>
  <si>
    <t>Corso SOFTWARE NH</t>
  </si>
  <si>
    <r>
      <t xml:space="preserve">Variazioni per sviluppo delle pagine MASTER ITALIANO </t>
    </r>
    <r>
      <rPr>
        <b/>
        <sz val="11"/>
        <rFont val="Arial"/>
        <family val="2"/>
      </rPr>
      <t xml:space="preserve"> (3 GIORNATE X EURO 188,00)</t>
    </r>
  </si>
  <si>
    <t>Corso MOBILITY NH</t>
  </si>
  <si>
    <t>Corso MOBILITY COMPLETO (180 pagine)</t>
  </si>
  <si>
    <t>Corso LIGHTING COMPLETO</t>
  </si>
  <si>
    <t>Corso LIGHTING nh</t>
  </si>
  <si>
    <t>Beinasco 04.10.2024</t>
  </si>
  <si>
    <t>Preventivo NUOVI corsi completi e NH : DOMOTICA - SOFTWARE - MOBILITY - LIGHTING</t>
  </si>
  <si>
    <t>TOTALE PREVENTIVO NUOVI CORSI</t>
  </si>
  <si>
    <r>
      <t>Localizzazione in 6 lingue NH</t>
    </r>
    <r>
      <rPr>
        <b/>
        <sz val="11"/>
        <rFont val="Arial"/>
        <family val="2"/>
      </rPr>
      <t xml:space="preserve"> (Euro 250,00 X 6 lingue)</t>
    </r>
  </si>
  <si>
    <r>
      <t xml:space="preserve">Localizzazione in 6 lingue </t>
    </r>
    <r>
      <rPr>
        <b/>
        <sz val="11"/>
        <rFont val="Arial"/>
        <family val="2"/>
      </rPr>
      <t>(Euro 250,00 X 6 lingue)</t>
    </r>
  </si>
  <si>
    <r>
      <t>Localizzazione in 6 lingue</t>
    </r>
    <r>
      <rPr>
        <b/>
        <sz val="11"/>
        <rFont val="Arial"/>
        <family val="2"/>
      </rPr>
      <t xml:space="preserve"> (Euro 250,00 X 5 lingue)</t>
    </r>
  </si>
  <si>
    <r>
      <t xml:space="preserve">RECOVERY DI PARTE DI  PRECEDENTI LAVORI </t>
    </r>
    <r>
      <rPr>
        <b/>
        <sz val="11"/>
        <rFont val="Arial"/>
        <family val="2"/>
      </rPr>
      <t>NO</t>
    </r>
  </si>
  <si>
    <t>Dettaglio</t>
  </si>
  <si>
    <t>Preventivo NUOVI corsi completi e NH - Mario 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</si>
</sst>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14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4" fontId="8" fillId="3" borderId="6" xfId="0" applyNumberFormat="1" applyFont="1" applyFill="1" applyBorder="1"/>
    <xf numFmtId="0" fontId="6" fillId="5" borderId="5" xfId="0" applyFont="1" applyFill="1" applyBorder="1" applyAlignment="1">
      <alignment horizontal="left"/>
    </xf>
    <xf numFmtId="4" fontId="8" fillId="5" borderId="5" xfId="0" applyNumberFormat="1" applyFont="1" applyFill="1" applyBorder="1"/>
    <xf numFmtId="2" fontId="1" fillId="5" borderId="0" xfId="0" applyNumberFormat="1" applyFont="1" applyFill="1"/>
    <xf numFmtId="0" fontId="7" fillId="5" borderId="0" xfId="0" applyFont="1" applyFill="1"/>
    <xf numFmtId="0" fontId="0" fillId="0" borderId="0" xfId="0" applyAlignment="1">
      <alignment vertical="center"/>
    </xf>
    <xf numFmtId="0" fontId="15" fillId="0" borderId="2" xfId="0" applyFont="1" applyBorder="1"/>
    <xf numFmtId="0" fontId="11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left"/>
    </xf>
    <xf numFmtId="4" fontId="8" fillId="0" borderId="0" xfId="0" applyNumberFormat="1" applyFont="1"/>
    <xf numFmtId="2" fontId="16" fillId="3" borderId="0" xfId="0" applyNumberFormat="1" applyFont="1" applyFill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2" fontId="17" fillId="3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0" fontId="6" fillId="5" borderId="0" xfId="0" applyFont="1" applyFill="1" applyAlignment="1">
      <alignment horizontal="left"/>
    </xf>
    <xf numFmtId="4" fontId="8" fillId="5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180"/>
  <sheetViews>
    <sheetView tabSelected="1" zoomScale="75" zoomScaleNormal="75" workbookViewId="0">
      <selection sqref="A1:C57"/>
    </sheetView>
  </sheetViews>
  <sheetFormatPr defaultColWidth="10.85546875" defaultRowHeight="14.25"/>
  <cols>
    <col min="1" max="1" width="93.85546875" style="1" customWidth="1"/>
    <col min="2" max="2" width="15.42578125" style="1" customWidth="1"/>
    <col min="3" max="3" width="18" style="1" customWidth="1"/>
    <col min="4" max="4" width="16" style="2" customWidth="1"/>
    <col min="5" max="5" width="10.28515625" style="2" customWidth="1"/>
    <col min="6" max="6" width="31.5703125" style="2" customWidth="1"/>
    <col min="7" max="7" width="22.28515625" style="2" customWidth="1"/>
    <col min="8" max="8" width="10.140625" style="2" customWidth="1"/>
    <col min="9" max="9" width="12.42578125" style="2" customWidth="1"/>
    <col min="10" max="16384" width="10.85546875" style="2"/>
  </cols>
  <sheetData>
    <row r="1" spans="1:12" ht="38.1" customHeight="1">
      <c r="A1" s="8" t="s">
        <v>7</v>
      </c>
      <c r="B1" s="10"/>
      <c r="C1" s="10"/>
      <c r="D1" s="10"/>
      <c r="E1" s="10"/>
    </row>
    <row r="2" spans="1:12" ht="94.5" customHeight="1">
      <c r="A2" s="9" t="s">
        <v>11</v>
      </c>
      <c r="B2" s="4"/>
      <c r="C2" s="5" t="s">
        <v>104</v>
      </c>
      <c r="D2" s="5"/>
      <c r="E2" s="5"/>
      <c r="F2" s="2">
        <f>63*20%</f>
        <v>12.600000000000001</v>
      </c>
      <c r="G2" s="16" t="e">
        <f>#REF!+13</f>
        <v>#REF!</v>
      </c>
    </row>
    <row r="3" spans="1:12" ht="12" customHeight="1">
      <c r="A3" s="9"/>
      <c r="B3" s="4"/>
      <c r="C3" s="4"/>
      <c r="D3" s="5"/>
      <c r="E3" s="5"/>
    </row>
    <row r="4" spans="1:12" s="3" customFormat="1" ht="32.1" customHeight="1">
      <c r="A4" s="80" t="s">
        <v>112</v>
      </c>
      <c r="B4" s="81"/>
      <c r="C4" s="82"/>
      <c r="D4" s="2"/>
      <c r="E4" s="2"/>
      <c r="F4" s="6" t="s">
        <v>0</v>
      </c>
      <c r="G4" s="6" t="s">
        <v>65</v>
      </c>
      <c r="H4" s="6" t="s">
        <v>2</v>
      </c>
      <c r="I4" s="6" t="s">
        <v>4</v>
      </c>
      <c r="J4" s="6" t="s">
        <v>6</v>
      </c>
      <c r="K4" s="6" t="s">
        <v>3</v>
      </c>
      <c r="L4" s="6" t="s">
        <v>5</v>
      </c>
    </row>
    <row r="5" spans="1:12" s="7" customFormat="1" ht="150" hidden="1" customHeight="1">
      <c r="A5" s="78" t="s">
        <v>16</v>
      </c>
      <c r="B5" s="79"/>
      <c r="C5" s="79"/>
      <c r="D5" s="24"/>
      <c r="E5" s="24"/>
      <c r="F5" s="7">
        <f>41+57+34</f>
        <v>132</v>
      </c>
      <c r="G5" s="7" t="s">
        <v>10</v>
      </c>
      <c r="J5" s="7" t="e">
        <f>G5*200</f>
        <v>#VALUE!</v>
      </c>
      <c r="K5" s="7" t="e">
        <f>J5+I5</f>
        <v>#VALUE!</v>
      </c>
      <c r="L5" s="7" t="e">
        <f>K5/200</f>
        <v>#VALUE!</v>
      </c>
    </row>
    <row r="6" spans="1:12" s="7" customFormat="1" ht="134.25" hidden="1" customHeight="1">
      <c r="A6" s="78" t="s">
        <v>19</v>
      </c>
      <c r="B6" s="79"/>
      <c r="C6" s="79"/>
      <c r="D6" s="24"/>
      <c r="E6" s="24"/>
      <c r="F6" s="7">
        <f>41+57+34</f>
        <v>132</v>
      </c>
      <c r="G6" s="7" t="s">
        <v>10</v>
      </c>
      <c r="J6" s="7" t="e">
        <f>G6*200</f>
        <v>#VALUE!</v>
      </c>
      <c r="K6" s="7" t="e">
        <f>J6+I6</f>
        <v>#VALUE!</v>
      </c>
      <c r="L6" s="7" t="e">
        <f>K6/200</f>
        <v>#VALUE!</v>
      </c>
    </row>
    <row r="7" spans="1:12" s="7" customFormat="1" ht="92.25" hidden="1" customHeight="1">
      <c r="A7" s="78" t="s">
        <v>12</v>
      </c>
      <c r="B7" s="79"/>
      <c r="C7" s="79"/>
      <c r="D7" s="24"/>
      <c r="E7" s="24"/>
      <c r="F7" s="7">
        <f>41+57+34</f>
        <v>132</v>
      </c>
      <c r="G7" s="7" t="s">
        <v>10</v>
      </c>
      <c r="J7" s="7" t="e">
        <f>G7*200</f>
        <v>#VALUE!</v>
      </c>
      <c r="K7" s="7" t="e">
        <f>J7+I7</f>
        <v>#VALUE!</v>
      </c>
      <c r="L7" s="7" t="e">
        <f>K7/200</f>
        <v>#VALUE!</v>
      </c>
    </row>
    <row r="8" spans="1:12" s="7" customFormat="1" ht="27" hidden="1" customHeight="1">
      <c r="A8" s="42"/>
      <c r="B8" s="15"/>
      <c r="C8" s="53"/>
      <c r="D8" s="12"/>
      <c r="E8" s="12"/>
      <c r="F8" s="31" t="s">
        <v>14</v>
      </c>
      <c r="G8" s="15">
        <f>70*50</f>
        <v>3500</v>
      </c>
      <c r="H8" s="11"/>
      <c r="I8" s="11"/>
    </row>
    <row r="9" spans="1:12" s="7" customFormat="1" ht="9" hidden="1" customHeight="1">
      <c r="A9" s="42"/>
      <c r="B9" s="15"/>
      <c r="C9" s="53"/>
      <c r="D9" s="12"/>
      <c r="E9" s="12"/>
      <c r="H9" s="11"/>
      <c r="I9" s="11"/>
    </row>
    <row r="10" spans="1:12" s="47" customFormat="1" ht="36" hidden="1" customHeight="1">
      <c r="A10" s="74"/>
      <c r="B10" s="75"/>
      <c r="C10" s="45"/>
      <c r="D10" s="46"/>
      <c r="E10" s="46"/>
      <c r="F10" s="31" t="s">
        <v>53</v>
      </c>
      <c r="G10" s="15">
        <f>250*6</f>
        <v>1500</v>
      </c>
      <c r="H10" s="48"/>
      <c r="I10" s="48"/>
    </row>
    <row r="11" spans="1:12" s="51" customFormat="1" ht="36" hidden="1" customHeight="1">
      <c r="A11" s="74"/>
      <c r="B11" s="75"/>
      <c r="C11" s="45"/>
      <c r="D11" s="50"/>
      <c r="E11" s="50"/>
      <c r="G11" s="51">
        <v>10</v>
      </c>
      <c r="H11" s="52">
        <v>200</v>
      </c>
      <c r="I11" s="52">
        <f t="shared" ref="I11" si="0">H11*G11</f>
        <v>2000</v>
      </c>
      <c r="J11" s="51">
        <f>I11/200</f>
        <v>10</v>
      </c>
    </row>
    <row r="12" spans="1:12" s="62" customFormat="1" ht="17.25" customHeight="1">
      <c r="A12" s="59"/>
      <c r="B12" s="60"/>
      <c r="C12" s="60"/>
      <c r="D12" s="61"/>
      <c r="E12" s="61"/>
      <c r="F12" s="61"/>
      <c r="G12" s="61"/>
    </row>
    <row r="13" spans="1:12" s="72" customFormat="1" ht="24.75" customHeight="1" thickBot="1">
      <c r="A13" s="65" t="s">
        <v>105</v>
      </c>
      <c r="B13" s="19"/>
      <c r="C13" s="19">
        <f>C58</f>
        <v>23640</v>
      </c>
      <c r="D13" s="71"/>
      <c r="E13" s="71"/>
      <c r="G13" s="72">
        <v>10</v>
      </c>
      <c r="H13" s="73">
        <v>200</v>
      </c>
      <c r="I13" s="73">
        <f t="shared" ref="I13" si="1">H13*G13</f>
        <v>2000</v>
      </c>
      <c r="J13" s="72">
        <f>I13/200</f>
        <v>10</v>
      </c>
    </row>
    <row r="14" spans="1:12" s="62" customFormat="1" ht="17.25" customHeight="1" thickTop="1">
      <c r="A14" s="59"/>
      <c r="B14" s="60"/>
      <c r="C14" s="60"/>
      <c r="D14" s="61"/>
      <c r="E14" s="61"/>
      <c r="F14" s="61"/>
      <c r="G14" s="61"/>
    </row>
    <row r="15" spans="1:12" s="62" customFormat="1" ht="38.25" customHeight="1">
      <c r="A15" s="76" t="s">
        <v>111</v>
      </c>
      <c r="B15" s="77"/>
      <c r="C15" s="77"/>
      <c r="D15" s="61"/>
      <c r="E15" s="61"/>
      <c r="F15" s="61"/>
      <c r="G15" s="61"/>
    </row>
    <row r="16" spans="1:12" s="7" customFormat="1" ht="150" hidden="1" customHeight="1">
      <c r="A16" s="78" t="s">
        <v>16</v>
      </c>
      <c r="B16" s="79"/>
      <c r="C16" s="79"/>
      <c r="D16" s="24"/>
      <c r="E16" s="24"/>
      <c r="F16" s="7">
        <f>41+57+34</f>
        <v>132</v>
      </c>
      <c r="G16" s="7" t="s">
        <v>10</v>
      </c>
      <c r="J16" s="7" t="e">
        <f>G16*200</f>
        <v>#VALUE!</v>
      </c>
      <c r="K16" s="7" t="e">
        <f>J16+I16</f>
        <v>#VALUE!</v>
      </c>
      <c r="L16" s="7" t="e">
        <f>K16/200</f>
        <v>#VALUE!</v>
      </c>
    </row>
    <row r="17" spans="1:12" s="7" customFormat="1" ht="134.25" hidden="1" customHeight="1">
      <c r="A17" s="78" t="s">
        <v>19</v>
      </c>
      <c r="B17" s="79"/>
      <c r="C17" s="79"/>
      <c r="D17" s="24"/>
      <c r="E17" s="24"/>
      <c r="F17" s="7">
        <f>41+57+34</f>
        <v>132</v>
      </c>
      <c r="G17" s="7" t="s">
        <v>10</v>
      </c>
      <c r="J17" s="7" t="e">
        <f>G17*200</f>
        <v>#VALUE!</v>
      </c>
      <c r="K17" s="7" t="e">
        <f>J17+I17</f>
        <v>#VALUE!</v>
      </c>
      <c r="L17" s="7" t="e">
        <f>K17/200</f>
        <v>#VALUE!</v>
      </c>
    </row>
    <row r="18" spans="1:12" s="7" customFormat="1" ht="92.25" hidden="1" customHeight="1">
      <c r="A18" s="78" t="s">
        <v>12</v>
      </c>
      <c r="B18" s="79"/>
      <c r="C18" s="79"/>
      <c r="D18" s="24"/>
      <c r="E18" s="24"/>
      <c r="F18" s="7">
        <f>41+57+34</f>
        <v>132</v>
      </c>
      <c r="G18" s="7" t="s">
        <v>10</v>
      </c>
      <c r="J18" s="7" t="e">
        <f>G18*200</f>
        <v>#VALUE!</v>
      </c>
      <c r="K18" s="7" t="e">
        <f>J18+I18</f>
        <v>#VALUE!</v>
      </c>
      <c r="L18" s="7" t="e">
        <f>K18/200</f>
        <v>#VALUE!</v>
      </c>
    </row>
    <row r="19" spans="1:12" s="7" customFormat="1" ht="33" customHeight="1">
      <c r="A19" s="32" t="s">
        <v>93</v>
      </c>
      <c r="B19" s="15"/>
      <c r="C19" s="15"/>
      <c r="D19" s="12"/>
      <c r="G19" s="11"/>
      <c r="H19" s="11"/>
    </row>
    <row r="20" spans="1:12" s="7" customFormat="1" ht="19.5" customHeight="1">
      <c r="A20" s="9" t="s">
        <v>95</v>
      </c>
      <c r="B20" s="15">
        <f>70*50</f>
        <v>3500</v>
      </c>
      <c r="C20" s="15"/>
      <c r="D20" s="13">
        <v>50</v>
      </c>
      <c r="E20" s="7">
        <v>70</v>
      </c>
      <c r="F20" s="14">
        <f>D20*E20</f>
        <v>3500</v>
      </c>
    </row>
    <row r="21" spans="1:12" s="7" customFormat="1" ht="24" customHeight="1">
      <c r="A21" s="9" t="s">
        <v>15</v>
      </c>
      <c r="B21" s="15">
        <f>250*6</f>
        <v>1500</v>
      </c>
      <c r="C21" s="15"/>
      <c r="D21" s="13">
        <f>1500/6</f>
        <v>250</v>
      </c>
      <c r="E21" s="7">
        <v>70</v>
      </c>
      <c r="F21" s="14">
        <f>D21/E21</f>
        <v>3.5714285714285716</v>
      </c>
    </row>
    <row r="22" spans="1:12" s="21" customFormat="1" ht="24" customHeight="1" thickBot="1">
      <c r="A22" s="57" t="s">
        <v>89</v>
      </c>
      <c r="B22" s="58"/>
      <c r="C22" s="58">
        <f>B20+B21</f>
        <v>5000</v>
      </c>
      <c r="D22" s="20"/>
      <c r="E22" s="20"/>
      <c r="F22" s="20"/>
    </row>
    <row r="23" spans="1:12" s="7" customFormat="1" ht="10.15" customHeight="1" thickTop="1">
      <c r="A23" s="42"/>
      <c r="B23" s="15"/>
      <c r="C23" s="53"/>
      <c r="D23" s="12"/>
      <c r="E23" s="12"/>
      <c r="F23" s="31" t="s">
        <v>14</v>
      </c>
      <c r="G23" s="15">
        <f>70*50</f>
        <v>3500</v>
      </c>
      <c r="H23" s="11"/>
      <c r="I23" s="11"/>
    </row>
    <row r="24" spans="1:12" s="7" customFormat="1" ht="33" customHeight="1">
      <c r="A24" s="32" t="s">
        <v>94</v>
      </c>
      <c r="B24" s="15"/>
      <c r="C24" s="15"/>
      <c r="D24" s="12"/>
      <c r="G24" s="11"/>
      <c r="H24" s="11"/>
    </row>
    <row r="25" spans="1:12" s="7" customFormat="1" ht="19.5" customHeight="1">
      <c r="A25" s="9" t="s">
        <v>99</v>
      </c>
      <c r="B25" s="15">
        <f>188*3</f>
        <v>564</v>
      </c>
      <c r="C25" s="15"/>
      <c r="D25" s="13">
        <v>50</v>
      </c>
      <c r="E25" s="7">
        <v>70</v>
      </c>
      <c r="F25" s="14">
        <f>D25*E25</f>
        <v>3500</v>
      </c>
    </row>
    <row r="26" spans="1:12" s="7" customFormat="1" ht="24" customHeight="1">
      <c r="A26" s="9" t="s">
        <v>107</v>
      </c>
      <c r="B26" s="15">
        <f>250*6</f>
        <v>1500</v>
      </c>
      <c r="C26" s="15"/>
      <c r="D26" s="13">
        <f>1500/6</f>
        <v>250</v>
      </c>
      <c r="E26" s="7">
        <f>250/70</f>
        <v>3.5714285714285716</v>
      </c>
      <c r="F26" s="14">
        <f>E26*186</f>
        <v>664.28571428571433</v>
      </c>
      <c r="G26" s="7">
        <f>F26/200</f>
        <v>3.3214285714285716</v>
      </c>
      <c r="H26" s="7" t="s">
        <v>44</v>
      </c>
      <c r="I26" s="7">
        <f>1.5*200</f>
        <v>300</v>
      </c>
    </row>
    <row r="27" spans="1:12" s="21" customFormat="1" ht="24" customHeight="1" thickBot="1">
      <c r="A27" s="57" t="s">
        <v>89</v>
      </c>
      <c r="B27" s="58"/>
      <c r="C27" s="58">
        <f>B25+B26</f>
        <v>2064</v>
      </c>
      <c r="D27" s="20"/>
      <c r="E27" s="20"/>
      <c r="F27" s="20"/>
    </row>
    <row r="28" spans="1:12" s="68" customFormat="1" ht="9.75" customHeight="1" thickTop="1">
      <c r="A28" s="69"/>
      <c r="B28" s="70"/>
      <c r="C28" s="70"/>
      <c r="D28" s="16"/>
      <c r="E28" s="16"/>
      <c r="F28" s="16"/>
    </row>
    <row r="29" spans="1:12" s="7" customFormat="1" ht="27" customHeight="1">
      <c r="A29" s="32" t="s">
        <v>97</v>
      </c>
      <c r="B29" s="15"/>
      <c r="C29" s="15"/>
      <c r="D29" s="12"/>
      <c r="G29" s="11"/>
      <c r="H29" s="11"/>
    </row>
    <row r="30" spans="1:12" s="7" customFormat="1" ht="19.5" customHeight="1">
      <c r="A30" s="9" t="s">
        <v>96</v>
      </c>
      <c r="B30" s="15">
        <f>50*50</f>
        <v>2500</v>
      </c>
      <c r="C30" s="15"/>
      <c r="D30" s="13">
        <v>50</v>
      </c>
      <c r="E30" s="7">
        <v>70</v>
      </c>
      <c r="F30" s="14">
        <f>D30*E30</f>
        <v>3500</v>
      </c>
    </row>
    <row r="31" spans="1:12" s="7" customFormat="1" ht="24" customHeight="1">
      <c r="A31" s="9" t="s">
        <v>108</v>
      </c>
      <c r="B31" s="15">
        <f>250*6</f>
        <v>1500</v>
      </c>
      <c r="C31" s="15"/>
      <c r="D31" s="13">
        <f>1500/6</f>
        <v>250</v>
      </c>
      <c r="E31" s="7">
        <v>70</v>
      </c>
      <c r="F31" s="14">
        <f>D31/E31</f>
        <v>3.5714285714285716</v>
      </c>
    </row>
    <row r="32" spans="1:12" s="21" customFormat="1" ht="24" customHeight="1" thickBot="1">
      <c r="A32" s="57" t="s">
        <v>90</v>
      </c>
      <c r="B32" s="58"/>
      <c r="C32" s="58">
        <f>B30+B31</f>
        <v>4000</v>
      </c>
      <c r="D32" s="20"/>
      <c r="E32" s="20"/>
      <c r="F32" s="20"/>
    </row>
    <row r="33" spans="1:10" s="7" customFormat="1" ht="9" customHeight="1" thickTop="1">
      <c r="A33" s="42"/>
      <c r="B33" s="15"/>
      <c r="C33" s="53"/>
      <c r="D33" s="12"/>
      <c r="E33" s="12"/>
      <c r="H33" s="11"/>
      <c r="I33" s="11"/>
    </row>
    <row r="34" spans="1:10" s="7" customFormat="1" ht="27" customHeight="1">
      <c r="A34" s="32" t="s">
        <v>98</v>
      </c>
      <c r="B34" s="15"/>
      <c r="C34" s="15"/>
      <c r="D34" s="12"/>
      <c r="G34" s="11"/>
      <c r="H34" s="11"/>
    </row>
    <row r="35" spans="1:10" s="7" customFormat="1" ht="19.5" customHeight="1">
      <c r="A35" s="9" t="s">
        <v>99</v>
      </c>
      <c r="B35" s="15">
        <f>188*3</f>
        <v>564</v>
      </c>
      <c r="C35" s="15"/>
      <c r="D35" s="13">
        <v>50</v>
      </c>
      <c r="E35" s="7">
        <v>70</v>
      </c>
      <c r="F35" s="14">
        <f>D35*E35</f>
        <v>3500</v>
      </c>
    </row>
    <row r="36" spans="1:10" s="7" customFormat="1" ht="24" customHeight="1">
      <c r="A36" s="9" t="s">
        <v>107</v>
      </c>
      <c r="B36" s="15">
        <f>250*6</f>
        <v>1500</v>
      </c>
      <c r="C36" s="15"/>
      <c r="D36" s="13">
        <f>1500/6</f>
        <v>250</v>
      </c>
      <c r="E36" s="7">
        <f>250/70</f>
        <v>3.5714285714285716</v>
      </c>
      <c r="F36" s="14">
        <f>E36*186</f>
        <v>664.28571428571433</v>
      </c>
      <c r="G36" s="7">
        <f>F36/200</f>
        <v>3.3214285714285716</v>
      </c>
      <c r="H36" s="7" t="s">
        <v>44</v>
      </c>
      <c r="I36" s="7">
        <f>1.5*200</f>
        <v>300</v>
      </c>
    </row>
    <row r="37" spans="1:10" s="21" customFormat="1" ht="24" customHeight="1" thickBot="1">
      <c r="A37" s="57" t="s">
        <v>90</v>
      </c>
      <c r="B37" s="58"/>
      <c r="C37" s="58">
        <f>B35+B36</f>
        <v>2064</v>
      </c>
      <c r="D37" s="20"/>
      <c r="E37" s="20"/>
      <c r="F37" s="20"/>
    </row>
    <row r="38" spans="1:10" s="7" customFormat="1" ht="9" customHeight="1" thickTop="1">
      <c r="A38" s="42"/>
      <c r="B38" s="15"/>
      <c r="C38" s="53"/>
      <c r="D38" s="12"/>
      <c r="E38" s="12"/>
      <c r="H38" s="11"/>
      <c r="I38" s="11"/>
    </row>
    <row r="39" spans="1:10" s="7" customFormat="1" ht="29.25" customHeight="1">
      <c r="A39" s="32" t="s">
        <v>101</v>
      </c>
      <c r="B39" s="15"/>
      <c r="C39" s="15"/>
      <c r="D39" s="12"/>
      <c r="G39" s="11"/>
      <c r="H39" s="11"/>
    </row>
    <row r="40" spans="1:10" s="7" customFormat="1" ht="19.5" customHeight="1">
      <c r="A40" s="9" t="s">
        <v>91</v>
      </c>
      <c r="B40" s="15">
        <f>188*6</f>
        <v>1128</v>
      </c>
      <c r="C40" s="15"/>
      <c r="D40" s="13"/>
      <c r="E40" s="7">
        <v>183</v>
      </c>
      <c r="F40" s="14">
        <v>50</v>
      </c>
      <c r="H40" s="7">
        <f t="shared" ref="H40" si="2">G40*F40</f>
        <v>0</v>
      </c>
      <c r="J40" s="7">
        <v>20</v>
      </c>
    </row>
    <row r="41" spans="1:10" s="7" customFormat="1" ht="24" customHeight="1">
      <c r="A41" s="9" t="s">
        <v>15</v>
      </c>
      <c r="B41" s="15">
        <f>250*6</f>
        <v>1500</v>
      </c>
      <c r="C41" s="15"/>
      <c r="D41" s="13">
        <f>1500/6</f>
        <v>250</v>
      </c>
      <c r="E41" s="7">
        <v>183</v>
      </c>
      <c r="F41" s="14">
        <f>D41/E41</f>
        <v>1.3661202185792349</v>
      </c>
    </row>
    <row r="42" spans="1:10" s="21" customFormat="1" ht="24" customHeight="1" thickBot="1">
      <c r="A42" s="18" t="s">
        <v>92</v>
      </c>
      <c r="B42" s="19"/>
      <c r="C42" s="19">
        <f>B40+B41</f>
        <v>2628</v>
      </c>
      <c r="D42" s="20"/>
      <c r="E42" s="20"/>
      <c r="F42" s="20"/>
    </row>
    <row r="43" spans="1:10" s="7" customFormat="1" ht="9" customHeight="1" thickTop="1">
      <c r="A43" s="42"/>
      <c r="B43" s="15"/>
      <c r="C43" s="53"/>
      <c r="D43" s="12"/>
      <c r="E43" s="12"/>
      <c r="H43" s="11"/>
      <c r="I43" s="11"/>
    </row>
    <row r="44" spans="1:10" s="7" customFormat="1" ht="29.25" customHeight="1">
      <c r="A44" s="32" t="s">
        <v>100</v>
      </c>
      <c r="B44" s="15"/>
      <c r="C44" s="15"/>
      <c r="D44" s="12"/>
      <c r="G44" s="11"/>
      <c r="H44" s="11"/>
    </row>
    <row r="45" spans="1:10" s="7" customFormat="1" ht="19.5" customHeight="1">
      <c r="A45" s="9" t="s">
        <v>91</v>
      </c>
      <c r="B45" s="15">
        <f>188*6</f>
        <v>1128</v>
      </c>
      <c r="C45" s="15"/>
      <c r="D45" s="13"/>
      <c r="E45" s="7">
        <v>183</v>
      </c>
      <c r="F45" s="14">
        <v>50</v>
      </c>
      <c r="H45" s="7">
        <f t="shared" ref="H45" si="3">G45*F45</f>
        <v>0</v>
      </c>
      <c r="J45" s="7">
        <v>20</v>
      </c>
    </row>
    <row r="46" spans="1:10" s="7" customFormat="1" ht="24" customHeight="1">
      <c r="A46" s="9" t="s">
        <v>15</v>
      </c>
      <c r="B46" s="15">
        <f>250*6</f>
        <v>1500</v>
      </c>
      <c r="C46" s="15"/>
      <c r="D46" s="13">
        <f>1500/6</f>
        <v>250</v>
      </c>
      <c r="E46" s="7">
        <v>183</v>
      </c>
      <c r="F46" s="14">
        <f>D46/E46</f>
        <v>1.3661202185792349</v>
      </c>
    </row>
    <row r="47" spans="1:10" s="21" customFormat="1" ht="24" customHeight="1" thickBot="1">
      <c r="A47" s="18" t="s">
        <v>92</v>
      </c>
      <c r="B47" s="19"/>
      <c r="C47" s="19">
        <f>B45+B46</f>
        <v>2628</v>
      </c>
      <c r="D47" s="20"/>
      <c r="E47" s="20"/>
      <c r="F47" s="20"/>
    </row>
    <row r="48" spans="1:10" s="7" customFormat="1" ht="33" customHeight="1" thickTop="1">
      <c r="A48" s="32" t="s">
        <v>102</v>
      </c>
      <c r="B48" s="15"/>
      <c r="C48" s="15"/>
      <c r="D48" s="12"/>
      <c r="G48" s="11"/>
      <c r="H48" s="11"/>
    </row>
    <row r="49" spans="1:10" s="7" customFormat="1" ht="19.5" customHeight="1">
      <c r="A49" s="9" t="s">
        <v>91</v>
      </c>
      <c r="B49" s="15">
        <f>188*6</f>
        <v>1128</v>
      </c>
      <c r="C49" s="15"/>
      <c r="D49" s="13"/>
      <c r="E49" s="7">
        <v>194</v>
      </c>
      <c r="F49" s="14">
        <v>50</v>
      </c>
      <c r="H49" s="7">
        <f t="shared" ref="H49" si="4">G49*F49</f>
        <v>0</v>
      </c>
      <c r="J49" s="7">
        <v>20</v>
      </c>
    </row>
    <row r="50" spans="1:10" s="7" customFormat="1" ht="24" customHeight="1">
      <c r="A50" s="9" t="s">
        <v>15</v>
      </c>
      <c r="B50" s="15">
        <f>250*6</f>
        <v>1500</v>
      </c>
      <c r="C50" s="15"/>
      <c r="D50" s="13">
        <f>1500/6</f>
        <v>250</v>
      </c>
      <c r="E50" s="7">
        <v>183</v>
      </c>
      <c r="F50" s="14">
        <f>D50/E50</f>
        <v>1.3661202185792349</v>
      </c>
    </row>
    <row r="51" spans="1:10" s="21" customFormat="1" ht="24" customHeight="1" thickBot="1">
      <c r="A51" s="18" t="s">
        <v>92</v>
      </c>
      <c r="B51" s="19"/>
      <c r="C51" s="19">
        <f>B49+B50</f>
        <v>2628</v>
      </c>
      <c r="D51" s="20"/>
      <c r="E51" s="20"/>
      <c r="F51" s="20"/>
    </row>
    <row r="52" spans="1:10" s="7" customFormat="1" ht="8.25" customHeight="1" thickTop="1">
      <c r="A52" s="42"/>
      <c r="B52" s="15"/>
      <c r="C52" s="53"/>
      <c r="D52" s="12"/>
      <c r="E52" s="12"/>
      <c r="H52" s="11"/>
      <c r="I52" s="11"/>
    </row>
    <row r="53" spans="1:10" s="7" customFormat="1" ht="33" customHeight="1">
      <c r="A53" s="32" t="s">
        <v>103</v>
      </c>
      <c r="B53" s="15"/>
      <c r="C53" s="15"/>
      <c r="D53" s="12"/>
      <c r="G53" s="11"/>
      <c r="H53" s="11"/>
    </row>
    <row r="54" spans="1:10" s="7" customFormat="1" ht="19.5" customHeight="1">
      <c r="A54" s="9" t="s">
        <v>91</v>
      </c>
      <c r="B54" s="15">
        <f>188*6</f>
        <v>1128</v>
      </c>
      <c r="C54" s="15"/>
      <c r="D54" s="13"/>
      <c r="E54" s="7">
        <v>194</v>
      </c>
      <c r="F54" s="14">
        <v>50</v>
      </c>
      <c r="H54" s="7">
        <f t="shared" ref="H54" si="5">G54*F54</f>
        <v>0</v>
      </c>
      <c r="J54" s="7">
        <v>20</v>
      </c>
    </row>
    <row r="55" spans="1:10" s="7" customFormat="1" ht="24" customHeight="1">
      <c r="A55" s="9" t="s">
        <v>109</v>
      </c>
      <c r="B55" s="15">
        <f>250*6</f>
        <v>1500</v>
      </c>
      <c r="C55" s="15"/>
      <c r="D55" s="13">
        <f>1500/6</f>
        <v>250</v>
      </c>
      <c r="E55" s="7">
        <v>183</v>
      </c>
      <c r="F55" s="14">
        <f>D55/E55</f>
        <v>1.3661202185792349</v>
      </c>
    </row>
    <row r="56" spans="1:10" s="21" customFormat="1" ht="24" customHeight="1" thickBot="1">
      <c r="A56" s="18" t="s">
        <v>92</v>
      </c>
      <c r="B56" s="19"/>
      <c r="C56" s="19">
        <f>B54+B55</f>
        <v>2628</v>
      </c>
      <c r="D56" s="20"/>
      <c r="E56" s="20"/>
      <c r="F56" s="20"/>
    </row>
    <row r="57" spans="1:10" s="7" customFormat="1" ht="39" customHeight="1" thickTop="1">
      <c r="A57" s="42"/>
      <c r="B57" s="15"/>
      <c r="C57" s="53"/>
      <c r="D57" s="12"/>
      <c r="E57" s="12"/>
      <c r="H57" s="11"/>
      <c r="I57" s="11"/>
    </row>
    <row r="58" spans="1:10" s="21" customFormat="1" ht="36" customHeight="1" thickBot="1">
      <c r="A58" s="18" t="s">
        <v>106</v>
      </c>
      <c r="B58" s="19"/>
      <c r="C58" s="19">
        <f>SUM(C22:C56)</f>
        <v>23640</v>
      </c>
      <c r="D58" s="20"/>
      <c r="E58" s="20"/>
      <c r="F58" s="20"/>
    </row>
    <row r="59" spans="1:10" s="7" customFormat="1" ht="24.75" customHeight="1" thickTop="1">
      <c r="A59" s="42"/>
      <c r="B59" s="15"/>
      <c r="C59" s="53"/>
      <c r="D59" s="12"/>
      <c r="E59" s="12"/>
      <c r="H59" s="11"/>
      <c r="I59" s="11"/>
    </row>
    <row r="60" spans="1:10" s="7" customFormat="1" ht="60.75" customHeight="1">
      <c r="A60" s="42"/>
      <c r="B60" s="15"/>
      <c r="C60" s="53"/>
      <c r="D60" s="12"/>
      <c r="E60" s="12"/>
      <c r="H60" s="11"/>
      <c r="I60" s="11"/>
    </row>
    <row r="61" spans="1:10" s="21" customFormat="1" ht="24" customHeight="1" thickBot="1">
      <c r="A61" s="18" t="s">
        <v>110</v>
      </c>
      <c r="B61" s="19"/>
      <c r="C61" s="19">
        <v>8000</v>
      </c>
      <c r="D61" s="20"/>
      <c r="E61" s="20"/>
      <c r="F61" s="20"/>
    </row>
    <row r="62" spans="1:10" s="68" customFormat="1" ht="18.75" customHeight="1" thickTop="1" thickBot="1">
      <c r="A62" s="66"/>
      <c r="B62" s="67"/>
      <c r="C62" s="67"/>
      <c r="D62" s="16"/>
      <c r="E62" s="16"/>
      <c r="F62" s="16"/>
    </row>
    <row r="63" spans="1:10" s="7" customFormat="1" ht="24.75" customHeight="1" thickTop="1">
      <c r="A63" s="42"/>
      <c r="B63" s="15"/>
      <c r="C63" s="53"/>
      <c r="D63" s="12"/>
      <c r="E63" s="12"/>
      <c r="H63" s="11"/>
      <c r="I63" s="11"/>
    </row>
    <row r="64" spans="1:10" s="7" customFormat="1" ht="9" customHeight="1">
      <c r="A64" s="42"/>
      <c r="B64" s="15"/>
      <c r="C64" s="53"/>
      <c r="D64" s="12"/>
      <c r="E64" s="12"/>
      <c r="H64" s="11"/>
      <c r="I64" s="11"/>
    </row>
    <row r="65" spans="1:11" s="7" customFormat="1" ht="105" customHeight="1">
      <c r="A65" s="43" t="s">
        <v>80</v>
      </c>
      <c r="B65" s="44"/>
      <c r="C65" s="45">
        <f>C92</f>
        <v>11192</v>
      </c>
      <c r="D65" s="12"/>
      <c r="E65" s="12"/>
      <c r="H65" s="11"/>
      <c r="I65" s="11"/>
    </row>
    <row r="66" spans="1:11" s="47" customFormat="1" ht="36" customHeight="1">
      <c r="A66" s="43" t="s">
        <v>88</v>
      </c>
      <c r="B66" s="49"/>
      <c r="C66" s="45">
        <f>188*4</f>
        <v>752</v>
      </c>
      <c r="D66" s="46"/>
      <c r="E66" s="46"/>
      <c r="F66" s="31" t="s">
        <v>53</v>
      </c>
      <c r="G66" s="15">
        <f>250*6</f>
        <v>1500</v>
      </c>
      <c r="H66" s="48"/>
      <c r="I66" s="48"/>
    </row>
    <row r="67" spans="1:11" s="51" customFormat="1" ht="36" customHeight="1" thickBot="1">
      <c r="A67" s="18" t="s">
        <v>64</v>
      </c>
      <c r="B67" s="19"/>
      <c r="C67" s="19">
        <f>SUM(C65:C66)</f>
        <v>11944</v>
      </c>
      <c r="D67" s="50"/>
      <c r="E67" s="50"/>
      <c r="G67" s="51">
        <v>10</v>
      </c>
      <c r="H67" s="52">
        <v>200</v>
      </c>
      <c r="I67" s="52">
        <f t="shared" ref="I67" si="6">H67*G67</f>
        <v>2000</v>
      </c>
      <c r="J67" s="51">
        <f>I67/200</f>
        <v>10</v>
      </c>
    </row>
    <row r="68" spans="1:11" s="21" customFormat="1" ht="24" customHeight="1" thickTop="1">
      <c r="A68" s="43"/>
      <c r="B68" s="49"/>
      <c r="C68" s="49"/>
      <c r="D68" s="20"/>
      <c r="E68" s="20"/>
      <c r="F68" s="20"/>
      <c r="G68" s="20"/>
    </row>
    <row r="69" spans="1:11" s="51" customFormat="1" ht="36" customHeight="1">
      <c r="A69" s="42"/>
      <c r="B69" s="33"/>
      <c r="C69" s="33"/>
      <c r="D69" s="50"/>
      <c r="E69" s="50"/>
      <c r="H69" s="52"/>
      <c r="I69" s="52"/>
    </row>
    <row r="70" spans="1:11" s="35" customFormat="1" ht="36" customHeight="1">
      <c r="A70" s="42" t="s">
        <v>63</v>
      </c>
      <c r="B70" s="33"/>
      <c r="C70" s="33"/>
      <c r="D70" s="34"/>
      <c r="E70" s="34"/>
      <c r="H70" s="36"/>
      <c r="I70" s="36"/>
    </row>
    <row r="71" spans="1:11" s="35" customFormat="1" ht="36" customHeight="1">
      <c r="A71" s="42" t="s">
        <v>71</v>
      </c>
      <c r="B71" s="33"/>
      <c r="C71" s="33"/>
      <c r="D71" s="34"/>
      <c r="E71" s="34"/>
      <c r="H71" s="36"/>
      <c r="I71" s="36"/>
    </row>
    <row r="72" spans="1:11" s="35" customFormat="1" ht="36" customHeight="1">
      <c r="A72" s="9"/>
      <c r="B72" s="15"/>
      <c r="C72" s="15"/>
      <c r="D72" s="34"/>
      <c r="E72" s="34"/>
      <c r="F72" s="35" t="s">
        <v>66</v>
      </c>
      <c r="H72" s="36"/>
      <c r="I72" s="36"/>
    </row>
    <row r="73" spans="1:11" s="7" customFormat="1" ht="10.15" customHeight="1">
      <c r="A73" s="9" t="s">
        <v>73</v>
      </c>
      <c r="B73" s="15">
        <f>8*188</f>
        <v>1504</v>
      </c>
      <c r="C73" s="15"/>
      <c r="D73" s="13"/>
      <c r="E73" s="13"/>
      <c r="G73" s="14"/>
    </row>
    <row r="74" spans="1:11" s="7" customFormat="1" ht="34.9" customHeight="1" thickBot="1">
      <c r="A74" s="18" t="s">
        <v>75</v>
      </c>
      <c r="B74" s="19"/>
      <c r="C74" s="19">
        <f>B73</f>
        <v>1504</v>
      </c>
      <c r="D74" s="13"/>
      <c r="E74" s="13"/>
      <c r="F74" s="7">
        <v>20</v>
      </c>
      <c r="G74" s="14">
        <v>188</v>
      </c>
      <c r="H74" s="7">
        <f>F74*G74</f>
        <v>3760</v>
      </c>
      <c r="K74" s="7">
        <v>20</v>
      </c>
    </row>
    <row r="75" spans="1:11" s="21" customFormat="1" ht="24" customHeight="1" thickTop="1">
      <c r="A75" s="1"/>
      <c r="B75" s="1"/>
      <c r="C75" s="1"/>
      <c r="D75" s="20"/>
      <c r="E75" s="20"/>
      <c r="F75" s="20"/>
      <c r="G75" s="20"/>
    </row>
    <row r="76" spans="1:11" ht="21.75" customHeight="1">
      <c r="A76" s="9" t="s">
        <v>72</v>
      </c>
      <c r="B76" s="15">
        <f>8*188</f>
        <v>1504</v>
      </c>
      <c r="C76" s="15"/>
    </row>
    <row r="77" spans="1:11" s="7" customFormat="1" ht="36.6" customHeight="1" thickBot="1">
      <c r="A77" s="18" t="s">
        <v>76</v>
      </c>
      <c r="B77" s="19"/>
      <c r="C77" s="19">
        <f>B76</f>
        <v>1504</v>
      </c>
      <c r="D77" s="13"/>
      <c r="E77" s="13"/>
      <c r="F77" s="7">
        <v>94</v>
      </c>
      <c r="G77" s="14">
        <v>50</v>
      </c>
      <c r="K77" s="7">
        <v>20</v>
      </c>
    </row>
    <row r="78" spans="1:11" s="21" customFormat="1" ht="24" customHeight="1" thickTop="1">
      <c r="A78" s="1"/>
      <c r="B78" s="1"/>
      <c r="C78" s="1"/>
      <c r="D78" s="20"/>
      <c r="E78" s="20"/>
      <c r="F78" s="20"/>
      <c r="G78" s="20"/>
    </row>
    <row r="79" spans="1:11" ht="19.5" customHeight="1">
      <c r="A79" s="9" t="s">
        <v>74</v>
      </c>
      <c r="B79" s="15">
        <f>8*188</f>
        <v>1504</v>
      </c>
      <c r="C79" s="15"/>
    </row>
    <row r="80" spans="1:11" s="7" customFormat="1" ht="49.9" customHeight="1" thickBot="1">
      <c r="A80" s="18" t="s">
        <v>77</v>
      </c>
      <c r="B80" s="19"/>
      <c r="C80" s="19">
        <f>B79</f>
        <v>1504</v>
      </c>
      <c r="D80" s="13"/>
      <c r="E80" s="13"/>
      <c r="F80" s="7">
        <v>216</v>
      </c>
      <c r="G80" s="14">
        <v>50</v>
      </c>
      <c r="K80" s="7">
        <v>20</v>
      </c>
    </row>
    <row r="81" spans="1:11" s="21" customFormat="1" ht="24" customHeight="1" thickTop="1">
      <c r="A81" s="1"/>
      <c r="B81" s="1"/>
      <c r="C81" s="1"/>
      <c r="D81" s="20"/>
      <c r="E81" s="20"/>
      <c r="F81" s="20"/>
      <c r="G81" s="20"/>
    </row>
    <row r="82" spans="1:11" ht="23.25" customHeight="1">
      <c r="A82" s="9" t="s">
        <v>86</v>
      </c>
      <c r="B82" s="15">
        <f>6*188</f>
        <v>1128</v>
      </c>
      <c r="C82" s="15"/>
    </row>
    <row r="83" spans="1:11" s="7" customFormat="1" ht="36" customHeight="1" thickBot="1">
      <c r="A83" s="18" t="s">
        <v>78</v>
      </c>
      <c r="B83" s="19"/>
      <c r="C83" s="19">
        <f>B82</f>
        <v>1128</v>
      </c>
      <c r="D83" s="13"/>
      <c r="E83" s="13"/>
      <c r="F83" s="7">
        <v>186</v>
      </c>
      <c r="G83" s="14">
        <v>50</v>
      </c>
      <c r="H83" s="7" t="s">
        <v>67</v>
      </c>
      <c r="K83" s="7">
        <v>20</v>
      </c>
    </row>
    <row r="84" spans="1:11" s="21" customFormat="1" ht="24" customHeight="1" thickTop="1">
      <c r="A84" s="1"/>
      <c r="B84" s="1"/>
      <c r="C84" s="1"/>
      <c r="D84" s="20"/>
      <c r="E84" s="20"/>
      <c r="F84" s="20"/>
      <c r="G84" s="20"/>
    </row>
    <row r="85" spans="1:11" ht="24" customHeight="1">
      <c r="A85" s="9" t="s">
        <v>79</v>
      </c>
      <c r="B85" s="15">
        <f>96*50</f>
        <v>4800</v>
      </c>
      <c r="C85" s="15"/>
    </row>
    <row r="86" spans="1:11" s="7" customFormat="1" ht="19.5" customHeight="1" thickBot="1">
      <c r="A86" s="18" t="s">
        <v>81</v>
      </c>
      <c r="B86" s="19"/>
      <c r="C86" s="19">
        <f>B85</f>
        <v>4800</v>
      </c>
      <c r="D86" s="13"/>
      <c r="E86" s="13"/>
      <c r="F86" s="7">
        <f>289-194</f>
        <v>95</v>
      </c>
      <c r="G86" s="14">
        <v>50</v>
      </c>
      <c r="I86" s="7">
        <f t="shared" ref="I86" si="7">H86*G86</f>
        <v>0</v>
      </c>
      <c r="K86" s="7">
        <v>20</v>
      </c>
    </row>
    <row r="87" spans="1:11" s="21" customFormat="1" ht="24" customHeight="1" thickTop="1">
      <c r="A87" s="1"/>
      <c r="B87" s="1"/>
      <c r="C87" s="1"/>
      <c r="D87" s="20"/>
      <c r="E87" s="20"/>
      <c r="F87" s="20"/>
      <c r="G87" s="20"/>
    </row>
    <row r="88" spans="1:11" ht="16.149999999999999" customHeight="1">
      <c r="A88" s="9" t="s">
        <v>85</v>
      </c>
      <c r="B88" s="15"/>
      <c r="C88" s="15"/>
    </row>
    <row r="89" spans="1:11" s="7" customFormat="1" ht="19.5" customHeight="1">
      <c r="A89" s="9" t="s">
        <v>84</v>
      </c>
      <c r="B89" s="15">
        <f>188*4</f>
        <v>752</v>
      </c>
      <c r="C89" s="15"/>
      <c r="D89" s="13">
        <v>5</v>
      </c>
      <c r="E89" s="13"/>
      <c r="F89" s="7">
        <v>208</v>
      </c>
      <c r="G89" s="14">
        <f>D89*F89</f>
        <v>1040</v>
      </c>
      <c r="I89" s="7">
        <f t="shared" ref="I89" si="8">H89*G89</f>
        <v>0</v>
      </c>
      <c r="K89" s="7">
        <v>20</v>
      </c>
    </row>
    <row r="90" spans="1:11" s="7" customFormat="1" ht="24" customHeight="1" thickBot="1">
      <c r="A90" s="18" t="s">
        <v>82</v>
      </c>
      <c r="B90" s="19"/>
      <c r="C90" s="19">
        <f>B88+B89</f>
        <v>752</v>
      </c>
      <c r="D90" s="13">
        <v>188</v>
      </c>
      <c r="E90" s="13"/>
      <c r="F90" s="7">
        <v>185</v>
      </c>
      <c r="G90" s="14">
        <v>11</v>
      </c>
      <c r="H90" s="7">
        <f>F90*G90</f>
        <v>2035</v>
      </c>
      <c r="I90" s="7" t="s">
        <v>44</v>
      </c>
      <c r="J90" s="7">
        <f>1.5*200</f>
        <v>300</v>
      </c>
    </row>
    <row r="91" spans="1:11" s="21" customFormat="1" ht="24" customHeight="1" thickTop="1">
      <c r="A91" s="1"/>
      <c r="B91" s="1"/>
      <c r="C91" s="1"/>
      <c r="D91" s="20"/>
      <c r="E91" s="20"/>
      <c r="F91" s="20"/>
      <c r="G91" s="20"/>
    </row>
    <row r="92" spans="1:11" ht="16.5" thickBot="1">
      <c r="A92" s="18" t="s">
        <v>87</v>
      </c>
      <c r="B92" s="19"/>
      <c r="C92" s="19">
        <f>SUM(C72:C91)</f>
        <v>11192</v>
      </c>
    </row>
    <row r="93" spans="1:11" s="21" customFormat="1" ht="24" customHeight="1" thickTop="1">
      <c r="A93" s="32"/>
      <c r="B93" s="33"/>
      <c r="C93" s="33"/>
      <c r="D93" s="20"/>
      <c r="E93" s="20"/>
      <c r="F93" s="20" t="e">
        <f>#REF!+F74+F77+F80+F83+F86+#REF!+F89</f>
        <v>#REF!</v>
      </c>
      <c r="G93" s="20"/>
    </row>
    <row r="94" spans="1:11" s="35" customFormat="1" ht="36" customHeight="1">
      <c r="A94" s="37"/>
      <c r="B94" s="38"/>
      <c r="C94" s="38"/>
      <c r="D94" s="34"/>
      <c r="E94" s="34"/>
      <c r="G94" s="35">
        <v>10</v>
      </c>
      <c r="H94" s="36">
        <v>200</v>
      </c>
      <c r="I94" s="36">
        <f t="shared" ref="I94" si="9">H94*G94</f>
        <v>2000</v>
      </c>
      <c r="J94" s="35">
        <f>I94/200</f>
        <v>10</v>
      </c>
    </row>
    <row r="95" spans="1:11" s="40" customFormat="1" ht="7.5" customHeight="1">
      <c r="A95" s="42" t="s">
        <v>83</v>
      </c>
      <c r="B95" s="33"/>
      <c r="C95" s="33"/>
      <c r="D95" s="39"/>
      <c r="E95" s="39"/>
      <c r="H95" s="41"/>
      <c r="I95" s="41"/>
    </row>
    <row r="96" spans="1:11" s="35" customFormat="1" ht="36" customHeight="1">
      <c r="A96" s="9" t="s">
        <v>48</v>
      </c>
      <c r="B96" s="15">
        <f>188*3</f>
        <v>564</v>
      </c>
      <c r="C96" s="15"/>
      <c r="D96" s="34"/>
      <c r="E96" s="34"/>
      <c r="G96" s="35">
        <v>10</v>
      </c>
      <c r="H96" s="36">
        <v>200</v>
      </c>
      <c r="I96" s="36">
        <f t="shared" ref="I96:I97" si="10">H96*G96</f>
        <v>2000</v>
      </c>
      <c r="J96" s="35">
        <f>I96/200</f>
        <v>10</v>
      </c>
    </row>
    <row r="97" spans="1:11" s="7" customFormat="1" ht="19.5" customHeight="1">
      <c r="A97" s="9" t="s">
        <v>49</v>
      </c>
      <c r="B97" s="15">
        <f>3*188*6</f>
        <v>3384</v>
      </c>
      <c r="C97" s="15"/>
      <c r="D97" s="13"/>
      <c r="E97" s="13"/>
      <c r="F97" s="7">
        <f>129-70</f>
        <v>59</v>
      </c>
      <c r="G97" s="14">
        <v>90</v>
      </c>
      <c r="H97" s="7">
        <v>75</v>
      </c>
      <c r="I97" s="7">
        <f t="shared" si="10"/>
        <v>6750</v>
      </c>
      <c r="K97" s="7">
        <v>20</v>
      </c>
    </row>
    <row r="98" spans="1:11" s="7" customFormat="1" ht="24" customHeight="1" thickBot="1">
      <c r="A98" s="18" t="s">
        <v>47</v>
      </c>
      <c r="B98" s="19"/>
      <c r="C98" s="19">
        <f>B96+B97</f>
        <v>3948</v>
      </c>
      <c r="D98" s="13">
        <f>1500/6</f>
        <v>250</v>
      </c>
      <c r="E98" s="13"/>
      <c r="F98" s="7">
        <f>250/70</f>
        <v>3.5714285714285716</v>
      </c>
      <c r="G98" s="14">
        <f>F98*216</f>
        <v>771.42857142857144</v>
      </c>
      <c r="H98" s="7">
        <f>G98/200</f>
        <v>3.8571428571428572</v>
      </c>
      <c r="I98" s="7" t="s">
        <v>44</v>
      </c>
      <c r="J98" s="7">
        <f>1.5*200</f>
        <v>300</v>
      </c>
    </row>
    <row r="99" spans="1:11" s="21" customFormat="1" ht="24" customHeight="1" thickTop="1">
      <c r="A99" s="1"/>
      <c r="B99" s="1"/>
      <c r="C99" s="1"/>
      <c r="D99" s="20"/>
      <c r="E99" s="20"/>
      <c r="F99" s="20"/>
      <c r="G99" s="20"/>
    </row>
    <row r="100" spans="1:11" ht="15">
      <c r="A100" s="9" t="s">
        <v>45</v>
      </c>
      <c r="B100" s="15">
        <f>188*3</f>
        <v>564</v>
      </c>
      <c r="C100" s="15"/>
    </row>
    <row r="101" spans="1:11" s="7" customFormat="1" ht="19.5" customHeight="1">
      <c r="A101" s="9" t="s">
        <v>46</v>
      </c>
      <c r="B101" s="15">
        <f>3*188*6</f>
        <v>3384</v>
      </c>
      <c r="C101" s="15"/>
      <c r="D101" s="13"/>
      <c r="E101" s="13"/>
      <c r="F101" s="7">
        <f>129-70</f>
        <v>59</v>
      </c>
      <c r="G101" s="14">
        <v>90</v>
      </c>
      <c r="H101" s="7">
        <v>75</v>
      </c>
      <c r="I101" s="7">
        <f t="shared" ref="I101" si="11">H101*G101</f>
        <v>6750</v>
      </c>
      <c r="K101" s="7">
        <v>20</v>
      </c>
    </row>
    <row r="102" spans="1:11" s="7" customFormat="1" ht="24" customHeight="1" thickBot="1">
      <c r="A102" s="18" t="s">
        <v>50</v>
      </c>
      <c r="B102" s="19"/>
      <c r="C102" s="19">
        <f>B100+B101</f>
        <v>3948</v>
      </c>
      <c r="D102" s="13">
        <f>1500/6</f>
        <v>250</v>
      </c>
      <c r="E102" s="13"/>
      <c r="F102" s="7">
        <f>250/70</f>
        <v>3.5714285714285716</v>
      </c>
      <c r="G102" s="14">
        <f>F102*186</f>
        <v>664.28571428571433</v>
      </c>
      <c r="H102" s="7">
        <f>G102/200</f>
        <v>3.3214285714285716</v>
      </c>
      <c r="I102" s="7" t="s">
        <v>44</v>
      </c>
      <c r="J102" s="7">
        <f>1.5*200</f>
        <v>300</v>
      </c>
    </row>
    <row r="103" spans="1:11" s="21" customFormat="1" ht="24" customHeight="1" thickTop="1">
      <c r="A103" s="1"/>
      <c r="B103" s="1"/>
      <c r="C103" s="1"/>
      <c r="D103" s="20"/>
      <c r="E103" s="20"/>
      <c r="F103" s="20"/>
      <c r="G103" s="20"/>
    </row>
    <row r="104" spans="1:11" ht="15">
      <c r="A104" s="9" t="s">
        <v>51</v>
      </c>
      <c r="B104" s="15">
        <f>188*3</f>
        <v>564</v>
      </c>
      <c r="C104" s="15"/>
    </row>
    <row r="105" spans="1:11" s="7" customFormat="1" ht="19.5" customHeight="1">
      <c r="A105" s="9" t="s">
        <v>46</v>
      </c>
      <c r="B105" s="15">
        <f>3*188*6</f>
        <v>3384</v>
      </c>
      <c r="C105" s="15"/>
      <c r="D105" s="13"/>
      <c r="E105" s="13"/>
      <c r="F105" s="7">
        <f>129-70</f>
        <v>59</v>
      </c>
      <c r="G105" s="14">
        <v>90</v>
      </c>
      <c r="H105" s="7">
        <v>75</v>
      </c>
      <c r="I105" s="7">
        <f t="shared" ref="I105" si="12">H105*G105</f>
        <v>6750</v>
      </c>
      <c r="K105" s="7">
        <v>20</v>
      </c>
    </row>
    <row r="106" spans="1:11" s="7" customFormat="1" ht="24" customHeight="1" thickBot="1">
      <c r="A106" s="18" t="s">
        <v>55</v>
      </c>
      <c r="B106" s="19"/>
      <c r="C106" s="19">
        <f>B104+B105</f>
        <v>3948</v>
      </c>
      <c r="D106" s="13">
        <f>1500/6</f>
        <v>250</v>
      </c>
      <c r="E106" s="13"/>
      <c r="F106" s="7">
        <f>250/70</f>
        <v>3.5714285714285716</v>
      </c>
      <c r="G106" s="14">
        <f>F106*186</f>
        <v>664.28571428571433</v>
      </c>
      <c r="H106" s="7">
        <f>G106/200</f>
        <v>3.3214285714285716</v>
      </c>
      <c r="I106" s="7" t="s">
        <v>44</v>
      </c>
      <c r="J106" s="7">
        <f>1.5*200</f>
        <v>300</v>
      </c>
    </row>
    <row r="107" spans="1:11" s="21" customFormat="1" ht="24" customHeight="1" thickTop="1">
      <c r="A107" s="1"/>
      <c r="B107" s="1"/>
      <c r="C107" s="1"/>
      <c r="D107" s="20"/>
      <c r="E107" s="20"/>
      <c r="F107" s="20"/>
      <c r="G107" s="20"/>
    </row>
    <row r="108" spans="1:11" ht="15">
      <c r="A108" s="9" t="s">
        <v>52</v>
      </c>
      <c r="B108" s="15">
        <f>188*3</f>
        <v>564</v>
      </c>
      <c r="C108" s="15"/>
    </row>
    <row r="109" spans="1:11" s="7" customFormat="1" ht="19.5" customHeight="1">
      <c r="A109" s="9" t="s">
        <v>54</v>
      </c>
      <c r="B109" s="15">
        <f>3*188*1</f>
        <v>564</v>
      </c>
      <c r="C109" s="15"/>
      <c r="D109" s="13"/>
      <c r="E109" s="13"/>
      <c r="F109" s="7">
        <f>129-70</f>
        <v>59</v>
      </c>
      <c r="G109" s="14">
        <v>90</v>
      </c>
      <c r="H109" s="7">
        <v>75</v>
      </c>
      <c r="I109" s="7">
        <f t="shared" ref="I109" si="13">H109*G109</f>
        <v>6750</v>
      </c>
      <c r="K109" s="7">
        <v>20</v>
      </c>
    </row>
    <row r="110" spans="1:11" s="7" customFormat="1" ht="24" customHeight="1" thickBot="1">
      <c r="A110" s="18" t="s">
        <v>61</v>
      </c>
      <c r="B110" s="19"/>
      <c r="C110" s="19">
        <f>B108+B109</f>
        <v>1128</v>
      </c>
      <c r="D110" s="13">
        <f>1500/6</f>
        <v>250</v>
      </c>
      <c r="E110" s="13"/>
      <c r="F110" s="7">
        <f>250/70</f>
        <v>3.5714285714285716</v>
      </c>
      <c r="G110" s="14">
        <f>F110*183</f>
        <v>653.57142857142856</v>
      </c>
      <c r="H110" s="7">
        <f>G110/200</f>
        <v>3.2678571428571428</v>
      </c>
      <c r="I110" s="7" t="s">
        <v>44</v>
      </c>
      <c r="J110" s="7">
        <f>1.5*200</f>
        <v>300</v>
      </c>
    </row>
    <row r="111" spans="1:11" s="21" customFormat="1" ht="24" customHeight="1" thickTop="1">
      <c r="A111" s="1"/>
      <c r="B111" s="1"/>
      <c r="C111" s="1"/>
      <c r="D111" s="20"/>
      <c r="E111" s="20"/>
      <c r="F111" s="20"/>
      <c r="G111" s="20"/>
    </row>
    <row r="112" spans="1:11" ht="15">
      <c r="A112" s="9" t="s">
        <v>69</v>
      </c>
      <c r="B112" s="15">
        <f>188*3</f>
        <v>564</v>
      </c>
      <c r="C112" s="15"/>
    </row>
    <row r="113" spans="1:11" s="7" customFormat="1" ht="19.5" customHeight="1">
      <c r="A113" s="9" t="s">
        <v>70</v>
      </c>
      <c r="B113" s="15">
        <v>0</v>
      </c>
      <c r="C113" s="15"/>
      <c r="D113" s="13"/>
      <c r="E113" s="13"/>
      <c r="F113" s="7">
        <f>129-70</f>
        <v>59</v>
      </c>
      <c r="G113" s="14">
        <v>90</v>
      </c>
      <c r="H113" s="7">
        <v>75</v>
      </c>
      <c r="I113" s="7">
        <f t="shared" ref="I113" si="14">H113*G113</f>
        <v>6750</v>
      </c>
      <c r="K113" s="7">
        <v>20</v>
      </c>
    </row>
    <row r="114" spans="1:11" s="7" customFormat="1" ht="24" customHeight="1" thickBot="1">
      <c r="A114" s="18" t="s">
        <v>68</v>
      </c>
      <c r="B114" s="19"/>
      <c r="C114" s="19">
        <f>B112+B113</f>
        <v>564</v>
      </c>
      <c r="D114" s="13">
        <f>1500/6</f>
        <v>250</v>
      </c>
      <c r="E114" s="13"/>
      <c r="F114" s="7">
        <f>250/70</f>
        <v>3.5714285714285716</v>
      </c>
      <c r="G114" s="14">
        <f>F114*183</f>
        <v>653.57142857142856</v>
      </c>
      <c r="H114" s="7">
        <f>G114/200</f>
        <v>3.2678571428571428</v>
      </c>
      <c r="I114" s="7" t="s">
        <v>44</v>
      </c>
      <c r="J114" s="7">
        <f>1.5*200</f>
        <v>300</v>
      </c>
    </row>
    <row r="115" spans="1:11" s="21" customFormat="1" ht="24" customHeight="1" thickTop="1">
      <c r="A115" s="1"/>
      <c r="B115" s="1"/>
      <c r="C115" s="1"/>
      <c r="D115" s="20"/>
      <c r="E115" s="20"/>
      <c r="F115" s="20"/>
      <c r="G115" s="20"/>
    </row>
    <row r="116" spans="1:11" ht="16.5" thickBot="1">
      <c r="A116" s="18" t="s">
        <v>58</v>
      </c>
      <c r="B116" s="19"/>
      <c r="C116" s="19">
        <f>SUM(C98:C115)</f>
        <v>13536</v>
      </c>
    </row>
    <row r="117" spans="1:11" s="21" customFormat="1" ht="24" customHeight="1" thickTop="1">
      <c r="A117" s="1"/>
      <c r="B117" s="1"/>
      <c r="C117" s="1"/>
      <c r="D117" s="20"/>
      <c r="E117" s="20"/>
      <c r="F117" s="20"/>
      <c r="G117" s="20"/>
    </row>
    <row r="118" spans="1:11">
      <c r="A118" s="54"/>
      <c r="B118" s="54"/>
      <c r="C118" s="54"/>
    </row>
    <row r="119" spans="1:11" s="55" customFormat="1" ht="7.5" customHeight="1">
      <c r="A119" s="42" t="s">
        <v>56</v>
      </c>
      <c r="B119" s="33"/>
      <c r="C119" s="33"/>
    </row>
    <row r="120" spans="1:11" s="35" customFormat="1" ht="36" customHeight="1">
      <c r="A120" s="9" t="s">
        <v>59</v>
      </c>
      <c r="B120" s="15">
        <f>200*20</f>
        <v>4000</v>
      </c>
      <c r="C120" s="15"/>
      <c r="D120" s="34"/>
      <c r="E120" s="34"/>
      <c r="F120" s="35" t="s">
        <v>22</v>
      </c>
      <c r="G120" s="35" t="s">
        <v>57</v>
      </c>
      <c r="H120" s="36">
        <v>200</v>
      </c>
      <c r="I120" s="36" t="e">
        <f t="shared" ref="I120" si="15">H120*G120</f>
        <v>#VALUE!</v>
      </c>
      <c r="J120" s="35" t="e">
        <f>I120/200</f>
        <v>#VALUE!</v>
      </c>
    </row>
    <row r="121" spans="1:11" s="7" customFormat="1" ht="39" customHeight="1">
      <c r="A121" s="9" t="s">
        <v>60</v>
      </c>
      <c r="B121" s="15">
        <f>200*5</f>
        <v>1000</v>
      </c>
      <c r="C121" s="15"/>
      <c r="D121" s="13"/>
      <c r="E121" s="13"/>
      <c r="F121" s="11" t="e">
        <f>F93</f>
        <v>#REF!</v>
      </c>
      <c r="G121" s="14">
        <v>6</v>
      </c>
      <c r="H121" s="7" t="e">
        <f>F121*G121</f>
        <v>#REF!</v>
      </c>
      <c r="I121" s="7" t="e">
        <f>H121*8</f>
        <v>#REF!</v>
      </c>
      <c r="K121" s="7">
        <v>20</v>
      </c>
    </row>
    <row r="122" spans="1:11" s="7" customFormat="1" ht="39" customHeight="1" thickBot="1">
      <c r="A122" s="18" t="s">
        <v>62</v>
      </c>
      <c r="B122" s="19"/>
      <c r="C122" s="19">
        <f>SUM(B120:B121)</f>
        <v>5000</v>
      </c>
      <c r="D122" s="13"/>
      <c r="E122" s="13"/>
      <c r="F122" s="7">
        <f>2*8*6</f>
        <v>96</v>
      </c>
      <c r="G122" s="14">
        <v>200</v>
      </c>
      <c r="H122" s="7">
        <f>G122*F122</f>
        <v>19200</v>
      </c>
    </row>
    <row r="123" spans="1:11" s="21" customFormat="1" ht="24" customHeight="1" thickTop="1">
      <c r="A123" s="1"/>
      <c r="B123" s="1"/>
      <c r="C123" s="1"/>
      <c r="D123" s="20"/>
      <c r="E123" s="20"/>
      <c r="F123" s="20"/>
      <c r="G123" s="20"/>
    </row>
    <row r="132" spans="1:7">
      <c r="A132" s="1" t="s">
        <v>21</v>
      </c>
      <c r="B132" s="1">
        <v>3000</v>
      </c>
      <c r="C132" s="1">
        <v>70</v>
      </c>
    </row>
    <row r="133" spans="1:7">
      <c r="D133" s="2">
        <v>7</v>
      </c>
      <c r="F133" s="2">
        <f>B132*C132</f>
        <v>210000</v>
      </c>
      <c r="G133" s="2">
        <f>F133*7</f>
        <v>1470000</v>
      </c>
    </row>
    <row r="134" spans="1:7">
      <c r="A134" s="1" t="s">
        <v>31</v>
      </c>
    </row>
    <row r="135" spans="1:7">
      <c r="A135" s="1" t="s">
        <v>33</v>
      </c>
      <c r="B135" s="1">
        <f>3500/70</f>
        <v>50</v>
      </c>
    </row>
    <row r="136" spans="1:7">
      <c r="B136" s="1" t="s">
        <v>22</v>
      </c>
      <c r="C136" s="1" t="s">
        <v>23</v>
      </c>
    </row>
    <row r="137" spans="1:7" ht="15">
      <c r="A137" s="27" t="s">
        <v>24</v>
      </c>
      <c r="B137" s="1">
        <v>129</v>
      </c>
      <c r="C137" s="1">
        <v>72</v>
      </c>
      <c r="D137" s="1" t="s">
        <v>32</v>
      </c>
      <c r="E137" s="1"/>
      <c r="F137" s="30" t="s">
        <v>34</v>
      </c>
    </row>
    <row r="138" spans="1:7">
      <c r="A138" s="27" t="s">
        <v>25</v>
      </c>
      <c r="B138" s="1">
        <v>110</v>
      </c>
      <c r="C138" s="1">
        <v>35</v>
      </c>
      <c r="D138" s="2">
        <f t="shared" ref="D138:D144" si="16">B137-70</f>
        <v>59</v>
      </c>
      <c r="F138" s="2">
        <f>D138*50</f>
        <v>2950</v>
      </c>
    </row>
    <row r="139" spans="1:7">
      <c r="A139" s="27" t="s">
        <v>26</v>
      </c>
      <c r="B139" s="1">
        <v>94</v>
      </c>
      <c r="C139" s="1">
        <v>38</v>
      </c>
      <c r="D139" s="2">
        <f t="shared" si="16"/>
        <v>40</v>
      </c>
      <c r="F139" s="2">
        <f t="shared" ref="F139:F144" si="17">D139*50</f>
        <v>2000</v>
      </c>
    </row>
    <row r="140" spans="1:7">
      <c r="A140" s="27" t="s">
        <v>28</v>
      </c>
      <c r="B140" s="1">
        <v>216</v>
      </c>
      <c r="C140" s="1">
        <v>11</v>
      </c>
      <c r="D140" s="2">
        <f t="shared" si="16"/>
        <v>24</v>
      </c>
      <c r="F140" s="2">
        <f t="shared" si="17"/>
        <v>1200</v>
      </c>
    </row>
    <row r="141" spans="1:7">
      <c r="A141" s="27" t="s">
        <v>27</v>
      </c>
      <c r="B141" s="1">
        <v>186</v>
      </c>
      <c r="C141" s="1">
        <v>73</v>
      </c>
      <c r="D141" s="2">
        <f t="shared" si="16"/>
        <v>146</v>
      </c>
      <c r="F141" s="2">
        <f t="shared" si="17"/>
        <v>7300</v>
      </c>
    </row>
    <row r="142" spans="1:7">
      <c r="A142" s="27" t="s">
        <v>29</v>
      </c>
      <c r="B142" s="1">
        <v>194</v>
      </c>
      <c r="C142" s="1">
        <v>9</v>
      </c>
      <c r="D142" s="2">
        <f t="shared" si="16"/>
        <v>116</v>
      </c>
      <c r="F142" s="2">
        <f t="shared" si="17"/>
        <v>5800</v>
      </c>
    </row>
    <row r="143" spans="1:7">
      <c r="A143" s="27" t="s">
        <v>30</v>
      </c>
      <c r="B143" s="1">
        <v>183</v>
      </c>
      <c r="C143" s="1">
        <v>14</v>
      </c>
      <c r="D143" s="2">
        <f t="shared" si="16"/>
        <v>124</v>
      </c>
      <c r="F143" s="2">
        <f t="shared" si="17"/>
        <v>6200</v>
      </c>
    </row>
    <row r="144" spans="1:7">
      <c r="A144" s="27"/>
      <c r="D144" s="2">
        <f t="shared" si="16"/>
        <v>113</v>
      </c>
      <c r="F144" s="2">
        <f t="shared" si="17"/>
        <v>5650</v>
      </c>
    </row>
    <row r="145" spans="1:6">
      <c r="B145" s="28"/>
      <c r="C145" s="28"/>
    </row>
    <row r="146" spans="1:6">
      <c r="D146" s="29"/>
      <c r="E146" s="29"/>
      <c r="F146" s="29"/>
    </row>
    <row r="147" spans="1:6">
      <c r="B147" s="1">
        <f>SUM(B137:B146)</f>
        <v>1112</v>
      </c>
    </row>
    <row r="148" spans="1:6" ht="15.75" thickBot="1">
      <c r="D148" s="2">
        <f>SUM(D138:D147)</f>
        <v>622</v>
      </c>
      <c r="F148" s="19">
        <f>SUM(F138:F147)</f>
        <v>31100</v>
      </c>
    </row>
    <row r="149" spans="1:6" ht="15" thickTop="1"/>
    <row r="150" spans="1:6">
      <c r="A150" s="1" t="s">
        <v>35</v>
      </c>
      <c r="B150" s="1">
        <f>250/70</f>
        <v>3.5714285714285716</v>
      </c>
    </row>
    <row r="151" spans="1:6">
      <c r="A151" s="1" t="s">
        <v>36</v>
      </c>
      <c r="B151" s="1">
        <f>3.5*619</f>
        <v>2166.5</v>
      </c>
    </row>
    <row r="152" spans="1:6">
      <c r="A152" s="1" t="s">
        <v>37</v>
      </c>
      <c r="B152" s="1">
        <f t="shared" ref="B152:B156" si="18">3.5*619</f>
        <v>2166.5</v>
      </c>
      <c r="F152" s="1">
        <f t="shared" ref="F152:F157" si="19">3.5*619</f>
        <v>2166.5</v>
      </c>
    </row>
    <row r="153" spans="1:6">
      <c r="A153" s="1" t="s">
        <v>38</v>
      </c>
      <c r="B153" s="1">
        <f t="shared" si="18"/>
        <v>2166.5</v>
      </c>
      <c r="F153" s="1">
        <f t="shared" si="19"/>
        <v>2166.5</v>
      </c>
    </row>
    <row r="154" spans="1:6">
      <c r="A154" s="1" t="s">
        <v>39</v>
      </c>
      <c r="B154" s="1">
        <f t="shared" si="18"/>
        <v>2166.5</v>
      </c>
      <c r="F154" s="1">
        <f t="shared" si="19"/>
        <v>2166.5</v>
      </c>
    </row>
    <row r="155" spans="1:6">
      <c r="A155" s="1" t="s">
        <v>40</v>
      </c>
      <c r="B155" s="1">
        <f t="shared" si="18"/>
        <v>2166.5</v>
      </c>
      <c r="F155" s="1">
        <f t="shared" si="19"/>
        <v>2166.5</v>
      </c>
    </row>
    <row r="156" spans="1:6">
      <c r="A156" s="1" t="s">
        <v>41</v>
      </c>
      <c r="B156" s="1">
        <f t="shared" si="18"/>
        <v>2166.5</v>
      </c>
      <c r="F156" s="1">
        <f t="shared" si="19"/>
        <v>2166.5</v>
      </c>
    </row>
    <row r="157" spans="1:6">
      <c r="F157" s="1">
        <f t="shared" si="19"/>
        <v>2166.5</v>
      </c>
    </row>
    <row r="159" spans="1:6">
      <c r="F159" s="29"/>
    </row>
    <row r="161" spans="1:14" ht="15.75" thickBot="1">
      <c r="F161" s="19">
        <f>SUM(F152:F160)</f>
        <v>12999</v>
      </c>
    </row>
    <row r="162" spans="1:14" ht="15" thickTop="1">
      <c r="A162" s="1" t="s">
        <v>42</v>
      </c>
    </row>
    <row r="163" spans="1:14" ht="15.75" thickBot="1">
      <c r="F163" s="19">
        <f>F161+F148</f>
        <v>44099</v>
      </c>
    </row>
    <row r="164" spans="1:14" ht="15" thickTop="1"/>
    <row r="166" spans="1:14" ht="36">
      <c r="A166" s="56" t="s">
        <v>18</v>
      </c>
      <c r="B166" s="64"/>
      <c r="C166" s="25"/>
    </row>
    <row r="167" spans="1:14" s="3" customFormat="1" ht="32.1" customHeight="1">
      <c r="A167" s="17"/>
      <c r="B167" s="15"/>
      <c r="C167" s="22"/>
      <c r="D167" s="2"/>
      <c r="E167" s="2"/>
      <c r="F167" s="6" t="s">
        <v>0</v>
      </c>
      <c r="G167" s="6" t="s">
        <v>1</v>
      </c>
      <c r="H167" s="6" t="s">
        <v>2</v>
      </c>
      <c r="I167" s="6" t="s">
        <v>4</v>
      </c>
      <c r="J167" s="6" t="s">
        <v>6</v>
      </c>
      <c r="K167" s="6" t="s">
        <v>3</v>
      </c>
      <c r="L167" s="6" t="s">
        <v>5</v>
      </c>
    </row>
    <row r="168" spans="1:14" s="7" customFormat="1" ht="9" customHeight="1">
      <c r="A168" s="9" t="s">
        <v>16</v>
      </c>
      <c r="B168" s="63"/>
      <c r="C168" s="63"/>
      <c r="D168" s="23"/>
      <c r="E168" s="23"/>
      <c r="F168" s="23"/>
      <c r="I168" s="11"/>
      <c r="K168" s="7" t="s">
        <v>8</v>
      </c>
      <c r="N168" s="7" t="s">
        <v>9</v>
      </c>
    </row>
    <row r="169" spans="1:14" s="7" customFormat="1" ht="150" hidden="1" customHeight="1">
      <c r="A169" s="9" t="s">
        <v>19</v>
      </c>
      <c r="B169" s="63"/>
      <c r="C169" s="63"/>
      <c r="D169" s="24"/>
      <c r="E169" s="24"/>
      <c r="F169" s="7">
        <f>41+57+34</f>
        <v>132</v>
      </c>
      <c r="G169" s="7" t="s">
        <v>10</v>
      </c>
      <c r="J169" s="7" t="e">
        <f>G169*200</f>
        <v>#VALUE!</v>
      </c>
      <c r="K169" s="7" t="e">
        <f>J169+I169</f>
        <v>#VALUE!</v>
      </c>
      <c r="L169" s="7" t="e">
        <f>K169/200</f>
        <v>#VALUE!</v>
      </c>
    </row>
    <row r="170" spans="1:14" s="7" customFormat="1" ht="134.25" hidden="1" customHeight="1">
      <c r="A170" s="9" t="s">
        <v>12</v>
      </c>
      <c r="B170" s="63"/>
      <c r="C170" s="63"/>
      <c r="D170" s="24"/>
      <c r="E170" s="24"/>
      <c r="F170" s="7">
        <f>41+57+34</f>
        <v>132</v>
      </c>
      <c r="G170" s="7" t="s">
        <v>10</v>
      </c>
      <c r="J170" s="7" t="e">
        <f>G170*200</f>
        <v>#VALUE!</v>
      </c>
      <c r="K170" s="7" t="e">
        <f>J170+I170</f>
        <v>#VALUE!</v>
      </c>
      <c r="L170" s="7" t="e">
        <f>K170/200</f>
        <v>#VALUE!</v>
      </c>
    </row>
    <row r="171" spans="1:14" s="7" customFormat="1" ht="92.25" hidden="1" customHeight="1">
      <c r="A171" s="26" t="s">
        <v>13</v>
      </c>
      <c r="B171" s="15"/>
      <c r="C171" s="15"/>
      <c r="D171" s="24"/>
      <c r="E171" s="24"/>
      <c r="F171" s="7">
        <f>41+57+34</f>
        <v>132</v>
      </c>
      <c r="G171" s="7" t="s">
        <v>10</v>
      </c>
      <c r="J171" s="7" t="e">
        <f>G171*200</f>
        <v>#VALUE!</v>
      </c>
      <c r="K171" s="7" t="e">
        <f>J171+I171</f>
        <v>#VALUE!</v>
      </c>
      <c r="L171" s="7" t="e">
        <f>K171/200</f>
        <v>#VALUE!</v>
      </c>
    </row>
    <row r="172" spans="1:14" s="7" customFormat="1" ht="36" customHeight="1">
      <c r="A172" s="9" t="s">
        <v>14</v>
      </c>
      <c r="B172" s="15">
        <f>70*50</f>
        <v>3500</v>
      </c>
      <c r="C172" s="15"/>
      <c r="D172" s="12"/>
      <c r="E172" s="12"/>
      <c r="G172" s="7">
        <v>10</v>
      </c>
      <c r="H172" s="11">
        <v>200</v>
      </c>
      <c r="I172" s="11">
        <f t="shared" ref="I172:I174" si="20">H172*G172</f>
        <v>2000</v>
      </c>
      <c r="J172" s="7">
        <f>I172/200</f>
        <v>10</v>
      </c>
    </row>
    <row r="173" spans="1:14" s="7" customFormat="1" ht="19.5" customHeight="1">
      <c r="A173" s="9" t="s">
        <v>15</v>
      </c>
      <c r="B173" s="15">
        <f>250*6</f>
        <v>1500</v>
      </c>
      <c r="C173" s="15"/>
      <c r="D173" s="13"/>
      <c r="E173" s="13"/>
      <c r="F173" s="7">
        <f>3500/70</f>
        <v>50</v>
      </c>
      <c r="G173" s="14">
        <v>90</v>
      </c>
      <c r="H173" s="7">
        <v>75</v>
      </c>
      <c r="I173" s="7">
        <f t="shared" si="20"/>
        <v>6750</v>
      </c>
      <c r="K173" s="7">
        <v>20</v>
      </c>
    </row>
    <row r="174" spans="1:14" s="7" customFormat="1" ht="24" customHeight="1" thickBot="1">
      <c r="A174" s="18" t="s">
        <v>17</v>
      </c>
      <c r="B174" s="19"/>
      <c r="C174" s="19">
        <f>B172+B173</f>
        <v>5000</v>
      </c>
      <c r="D174" s="13">
        <f>1500/6</f>
        <v>250</v>
      </c>
      <c r="E174" s="13"/>
      <c r="F174" s="7">
        <f>D174*8</f>
        <v>2000</v>
      </c>
      <c r="G174" s="14"/>
      <c r="H174" s="7">
        <v>75</v>
      </c>
      <c r="I174" s="7">
        <f t="shared" si="20"/>
        <v>0</v>
      </c>
      <c r="K174" s="7">
        <v>20</v>
      </c>
    </row>
    <row r="175" spans="1:14" s="21" customFormat="1" ht="24" customHeight="1" thickTop="1">
      <c r="A175" s="9"/>
      <c r="B175" s="15"/>
      <c r="C175" s="15"/>
      <c r="D175" s="20"/>
      <c r="E175" s="20"/>
      <c r="F175" s="20"/>
      <c r="G175" s="20"/>
    </row>
    <row r="176" spans="1:14" s="7" customFormat="1" ht="15.75" customHeight="1" thickBot="1">
      <c r="A176" s="18" t="s">
        <v>20</v>
      </c>
      <c r="B176" s="19"/>
      <c r="C176" s="19">
        <f>C174*8</f>
        <v>40000</v>
      </c>
      <c r="D176" s="13"/>
      <c r="E176" s="13"/>
      <c r="G176" s="14"/>
    </row>
    <row r="177" spans="1:7" s="21" customFormat="1" ht="24" customHeight="1" thickTop="1">
      <c r="A177" s="1"/>
      <c r="B177" s="1"/>
      <c r="C177" s="1"/>
      <c r="D177" s="20"/>
      <c r="E177" s="20"/>
      <c r="F177" s="20"/>
      <c r="G177" s="20"/>
    </row>
    <row r="179" spans="1:7" ht="16.5" thickBot="1">
      <c r="A179" s="18" t="s">
        <v>43</v>
      </c>
      <c r="B179" s="19"/>
      <c r="C179" s="19">
        <f>C177*8</f>
        <v>0</v>
      </c>
    </row>
    <row r="180" spans="1:7" s="21" customFormat="1" ht="24" customHeight="1" thickTop="1">
      <c r="A180" s="1"/>
      <c r="B180" s="1"/>
      <c r="C180" s="1"/>
      <c r="D180" s="20"/>
      <c r="E180" s="20"/>
      <c r="F180" s="20"/>
      <c r="G180" s="20"/>
    </row>
  </sheetData>
  <mergeCells count="7">
    <mergeCell ref="A18:C18"/>
    <mergeCell ref="A16:C16"/>
    <mergeCell ref="A17:C17"/>
    <mergeCell ref="A4:C4"/>
    <mergeCell ref="A5:C5"/>
    <mergeCell ref="A6:C6"/>
    <mergeCell ref="A7:C7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2024-04-12T15:50:33Z</cp:lastPrinted>
  <dcterms:created xsi:type="dcterms:W3CDTF">2001-04-07T14:32:34Z</dcterms:created>
  <dcterms:modified xsi:type="dcterms:W3CDTF">2024-10-04T10:05:50Z</dcterms:modified>
</cp:coreProperties>
</file>