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2\_GEWISS CONTEGGI\a lange 4_11\"/>
    </mc:Choice>
  </mc:AlternateContent>
  <xr:revisionPtr revIDLastSave="0" documentId="13_ncr:1_{6BD6C3DB-E5FF-4411-8D44-A3A27B5A9181}" xr6:coauthVersionLast="47" xr6:coauthVersionMax="47" xr10:uidLastSave="{00000000-0000-0000-0000-000000000000}"/>
  <bookViews>
    <workbookView xWindow="11940" yWindow="4140" windowWidth="23520" windowHeight="1384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Foglio1!$A$1:$C$22</definedName>
    <definedName name="Print_Area" localSheetId="0">Foglio1!$A$1:$C$82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6" i="1" l="1"/>
  <c r="I15" i="1"/>
  <c r="J15" i="1" s="1"/>
  <c r="G14" i="1"/>
  <c r="B64" i="1"/>
  <c r="B59" i="1"/>
  <c r="B45" i="1"/>
  <c r="B35" i="1"/>
  <c r="B30" i="1"/>
  <c r="B55" i="1"/>
  <c r="B50" i="1"/>
  <c r="I18" i="1"/>
  <c r="J18" i="1" s="1"/>
  <c r="D64" i="1"/>
  <c r="F64" i="1" s="1"/>
  <c r="H63" i="1"/>
  <c r="B63" i="1"/>
  <c r="D55" i="1"/>
  <c r="F55" i="1" s="1"/>
  <c r="H54" i="1"/>
  <c r="B54" i="1"/>
  <c r="I45" i="1"/>
  <c r="E45" i="1"/>
  <c r="F45" i="1" s="1"/>
  <c r="G45" i="1" s="1"/>
  <c r="D45" i="1"/>
  <c r="F44" i="1"/>
  <c r="B44" i="1"/>
  <c r="B34" i="1"/>
  <c r="I35" i="1"/>
  <c r="E35" i="1"/>
  <c r="F35" i="1" s="1"/>
  <c r="G35" i="1" s="1"/>
  <c r="D35" i="1"/>
  <c r="C65" i="1" l="1"/>
  <c r="C56" i="1"/>
  <c r="C46" i="1"/>
  <c r="C36" i="1" l="1"/>
  <c r="F34" i="1"/>
  <c r="B39" i="1"/>
  <c r="C12" i="1"/>
  <c r="I11" i="1"/>
  <c r="J11" i="1" s="1"/>
  <c r="G10" i="1"/>
  <c r="G8" i="1"/>
  <c r="J7" i="1"/>
  <c r="K7" i="1" s="1"/>
  <c r="L7" i="1" s="1"/>
  <c r="F7" i="1"/>
  <c r="J6" i="1"/>
  <c r="K6" i="1" s="1"/>
  <c r="L6" i="1" s="1"/>
  <c r="F6" i="1"/>
  <c r="J5" i="1"/>
  <c r="K5" i="1" s="1"/>
  <c r="L5" i="1" s="1"/>
  <c r="F5" i="1"/>
  <c r="B49" i="1"/>
  <c r="C51" i="1" s="1"/>
  <c r="D59" i="1" l="1"/>
  <c r="F59" i="1" s="1"/>
  <c r="H58" i="1"/>
  <c r="B58" i="1"/>
  <c r="C60" i="1" s="1"/>
  <c r="D50" i="1" l="1"/>
  <c r="F50" i="1" s="1"/>
  <c r="H49" i="1"/>
  <c r="D40" i="1" l="1"/>
  <c r="F40" i="1" s="1"/>
  <c r="B40" i="1"/>
  <c r="C41" i="1" s="1"/>
  <c r="F39" i="1"/>
  <c r="D30" i="1"/>
  <c r="F30" i="1" s="1"/>
  <c r="F29" i="1"/>
  <c r="B29" i="1"/>
  <c r="C31" i="1" l="1"/>
  <c r="C67" i="1" s="1"/>
  <c r="C75" i="1"/>
  <c r="B82" i="1"/>
  <c r="H99" i="1"/>
  <c r="B110" i="1"/>
  <c r="B98" i="1"/>
  <c r="G98" i="1"/>
  <c r="B94" i="1" l="1"/>
  <c r="C95" i="1" s="1"/>
  <c r="G75" i="1"/>
  <c r="G32" i="1"/>
  <c r="F95" i="1" l="1"/>
  <c r="F102" i="1" s="1"/>
  <c r="F130" i="1" s="1"/>
  <c r="H130" i="1" s="1"/>
  <c r="I130" i="1" s="1"/>
  <c r="B91" i="1"/>
  <c r="C92" i="1" s="1"/>
  <c r="B88" i="1"/>
  <c r="C89" i="1" s="1"/>
  <c r="B85" i="1"/>
  <c r="C86" i="1" s="1"/>
  <c r="C83" i="1"/>
  <c r="C99" i="1"/>
  <c r="H83" i="1"/>
  <c r="B105" i="1"/>
  <c r="B106" i="1"/>
  <c r="B109" i="1"/>
  <c r="B113" i="1"/>
  <c r="B114" i="1"/>
  <c r="B117" i="1"/>
  <c r="B118" i="1"/>
  <c r="B121" i="1"/>
  <c r="C123" i="1" s="1"/>
  <c r="B129" i="1"/>
  <c r="B130" i="1"/>
  <c r="I76" i="1"/>
  <c r="J76" i="1" s="1"/>
  <c r="J123" i="1"/>
  <c r="F123" i="1"/>
  <c r="G123" i="1" s="1"/>
  <c r="H123" i="1" s="1"/>
  <c r="D123" i="1"/>
  <c r="I122" i="1"/>
  <c r="F122" i="1"/>
  <c r="F131" i="1"/>
  <c r="H131" i="1" s="1"/>
  <c r="J99" i="1"/>
  <c r="I98" i="1"/>
  <c r="I129" i="1"/>
  <c r="J129" i="1" s="1"/>
  <c r="I103" i="1"/>
  <c r="J103" i="1" s="1"/>
  <c r="J107" i="1"/>
  <c r="F107" i="1"/>
  <c r="G107" i="1" s="1"/>
  <c r="H107" i="1" s="1"/>
  <c r="D107" i="1"/>
  <c r="I106" i="1"/>
  <c r="F106" i="1"/>
  <c r="I105" i="1"/>
  <c r="J105" i="1" s="1"/>
  <c r="J119" i="1"/>
  <c r="F119" i="1"/>
  <c r="G119" i="1" s="1"/>
  <c r="H119" i="1" s="1"/>
  <c r="D119" i="1"/>
  <c r="I118" i="1"/>
  <c r="F118" i="1"/>
  <c r="J115" i="1"/>
  <c r="F115" i="1"/>
  <c r="G115" i="1" s="1"/>
  <c r="H115" i="1" s="1"/>
  <c r="D115" i="1"/>
  <c r="I114" i="1"/>
  <c r="F114" i="1"/>
  <c r="I95" i="1"/>
  <c r="J111" i="1"/>
  <c r="F111" i="1"/>
  <c r="G111" i="1" s="1"/>
  <c r="H111" i="1" s="1"/>
  <c r="D111" i="1"/>
  <c r="I110" i="1"/>
  <c r="F110" i="1"/>
  <c r="B160" i="1"/>
  <c r="C188" i="1"/>
  <c r="B181" i="1"/>
  <c r="B182" i="1"/>
  <c r="I183" i="1"/>
  <c r="D183" i="1"/>
  <c r="F183" i="1" s="1"/>
  <c r="I182" i="1"/>
  <c r="F182" i="1"/>
  <c r="I181" i="1"/>
  <c r="J181" i="1" s="1"/>
  <c r="J180" i="1"/>
  <c r="K180" i="1" s="1"/>
  <c r="L180" i="1" s="1"/>
  <c r="F180" i="1"/>
  <c r="J179" i="1"/>
  <c r="K179" i="1" s="1"/>
  <c r="L179" i="1" s="1"/>
  <c r="F179" i="1"/>
  <c r="J178" i="1"/>
  <c r="K178" i="1" s="1"/>
  <c r="L178" i="1" s="1"/>
  <c r="F178" i="1"/>
  <c r="D147" i="1"/>
  <c r="F147" i="1" s="1"/>
  <c r="F161" i="1"/>
  <c r="F162" i="1"/>
  <c r="F163" i="1"/>
  <c r="F164" i="1"/>
  <c r="F165" i="1"/>
  <c r="F166" i="1"/>
  <c r="D148" i="1"/>
  <c r="D149" i="1"/>
  <c r="F149" i="1" s="1"/>
  <c r="D150" i="1"/>
  <c r="F150" i="1" s="1"/>
  <c r="D151" i="1"/>
  <c r="F151" i="1" s="1"/>
  <c r="D152" i="1"/>
  <c r="F152" i="1" s="1"/>
  <c r="D153" i="1"/>
  <c r="F153" i="1" s="1"/>
  <c r="B165" i="1"/>
  <c r="B164" i="1"/>
  <c r="B163" i="1"/>
  <c r="B162" i="1"/>
  <c r="B161" i="1"/>
  <c r="B159" i="1"/>
  <c r="B144" i="1"/>
  <c r="B156" i="1"/>
  <c r="F142" i="1"/>
  <c r="G142" i="1" s="1"/>
  <c r="J26" i="1"/>
  <c r="K26" i="1" s="1"/>
  <c r="L26" i="1" s="1"/>
  <c r="F26" i="1"/>
  <c r="J25" i="1"/>
  <c r="K25" i="1" s="1"/>
  <c r="L25" i="1" s="1"/>
  <c r="F25" i="1"/>
  <c r="F27" i="1"/>
  <c r="J27" i="1"/>
  <c r="K27" i="1" s="1"/>
  <c r="L27" i="1" s="1"/>
  <c r="G2" i="1"/>
  <c r="F2" i="1"/>
  <c r="C101" i="1" l="1"/>
  <c r="C74" i="1" s="1"/>
  <c r="C119" i="1"/>
  <c r="C183" i="1"/>
  <c r="C185" i="1" s="1"/>
  <c r="F170" i="1"/>
  <c r="C115" i="1"/>
  <c r="C111" i="1"/>
  <c r="C107" i="1"/>
  <c r="C131" i="1"/>
  <c r="D157" i="1"/>
  <c r="F148" i="1"/>
  <c r="F157" i="1" s="1"/>
  <c r="F172" i="1" s="1"/>
  <c r="C125" i="1" l="1"/>
  <c r="C76" i="1"/>
</calcChain>
</file>

<file path=xl/sharedStrings.xml><?xml version="1.0" encoding="utf-8"?>
<sst xmlns="http://schemas.openxmlformats.org/spreadsheetml/2006/main" count="175" uniqueCount="121">
  <si>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</si>
  <si>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</si>
  <si>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</si>
  <si>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</si>
  <si>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</si>
  <si>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</si>
  <si>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</si>
  <si>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</si>
  <si>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</si>
  <si>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</si>
  <si>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</si>
  <si>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</si>
  <si>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</si>
  <si>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</si>
  <si>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</si>
  <si>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</si>
  <si>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</si>
  <si>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</si>
  <si>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</si>
  <si>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</si>
  <si>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</si>
  <si>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AUDIO</t>
  </si>
  <si>
    <t>pagine</t>
  </si>
  <si>
    <t>audio</t>
  </si>
  <si>
    <t>CORSO 1 ELETTROTECNICA</t>
  </si>
  <si>
    <t>CORSO 2 ILLUMINOTECNICA mod 1</t>
  </si>
  <si>
    <t>CORSO 2 ILLUMINOTECNICA mod 2</t>
  </si>
  <si>
    <t>CORSO 4 BUILDING</t>
  </si>
  <si>
    <t>CORSO 3 INSTALLATION</t>
  </si>
  <si>
    <t>CORSO 5 LIGHTING</t>
  </si>
  <si>
    <t>CORSO 6 MOBILITY</t>
  </si>
  <si>
    <t>preventivato 70 X 7 lingue</t>
  </si>
  <si>
    <t>differenza</t>
  </si>
  <si>
    <t>costo  ita a pagina</t>
  </si>
  <si>
    <t>costo ITA pagine in più</t>
  </si>
  <si>
    <t>costo  EN a pagina</t>
  </si>
  <si>
    <t>costo  EN PAGINE AGGIUNTIVE</t>
  </si>
  <si>
    <t>costo  FR PAGINE AGGIUNTIVE</t>
  </si>
  <si>
    <t>costo  ES PAGINE AGGIUNTIVE</t>
  </si>
  <si>
    <t>costo DE PAGINE AGGIUNTIVE</t>
  </si>
  <si>
    <t>costo  RO PAGINE AGGIUNTIVE</t>
  </si>
  <si>
    <t>costo  TU PAGINE AGGIUNTIVE</t>
  </si>
  <si>
    <t>TOTALE AGGIUNTIVO</t>
  </si>
  <si>
    <t>CONSUNTIVO AL 2-5-2024</t>
  </si>
  <si>
    <t>1,5 GIORNATE *200</t>
  </si>
  <si>
    <r>
      <t xml:space="preserve">CORSO 4 BUILDING   NH </t>
    </r>
    <r>
      <rPr>
        <b/>
        <sz val="11"/>
        <rFont val="Arial"/>
        <family val="2"/>
      </rPr>
      <t>(3 GIORNATE X EURO 188,00)</t>
    </r>
  </si>
  <si>
    <r>
      <t>Localizzazione in 6 lingue NH</t>
    </r>
    <r>
      <rPr>
        <b/>
        <sz val="11"/>
        <rFont val="Arial"/>
        <family val="2"/>
      </rPr>
      <t xml:space="preserve"> (3 GIORNATE X EURO 188,00 X 6 lingue)</t>
    </r>
  </si>
  <si>
    <t>TOTALE CORSO 3 INSTALLATION NH in 7 LINGUE</t>
  </si>
  <si>
    <r>
      <t xml:space="preserve">CORSO 3 INSTALLATION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</si>
  <si>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(3 GIORNATE X EURO 188,00 X 6 lingue)</t>
    </r>
  </si>
  <si>
    <t>TOTALE CORSO 4 BUILDING NH  in 7 LINGUE</t>
  </si>
  <si>
    <r>
      <t xml:space="preserve">CORSO 5 LIGHTING NH </t>
    </r>
    <r>
      <rPr>
        <b/>
        <sz val="11"/>
        <rFont val="Arial"/>
        <family val="2"/>
      </rPr>
      <t>(3 GIORNATE X EURO 188,00)</t>
    </r>
  </si>
  <si>
    <r>
      <t xml:space="preserve">CORSO 6 MOBILITY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</si>
  <si>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</si>
  <si>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r>
      <t xml:space="preserve">Localizzazione in  lingua en </t>
    </r>
    <r>
      <rPr>
        <b/>
        <sz val="11"/>
        <rFont val="Arial"/>
        <family val="2"/>
      </rPr>
      <t xml:space="preserve"> (3 GIORNATE X EURO 188,00 X 1 lingua)</t>
    </r>
  </si>
  <si>
    <t>TOTALE CORSO 5 LIGHTING NH  in 2 LINGUE</t>
  </si>
  <si>
    <t>CONTEGGIO PRODUZIONE POWERPOINT DI TUTTI I CORSI</t>
  </si>
  <si>
    <t>lingue</t>
  </si>
  <si>
    <t>CONSUNTIVO SVILUPPO 4 CORSI NH IN 7 LINGUE</t>
  </si>
  <si>
    <r>
      <t xml:space="preserve">PRODUZIONE POWERPOINT 8 corsi in 6 lingue - 6.672 pagine)
</t>
    </r>
    <r>
      <rPr>
        <b/>
        <sz val="11"/>
        <rFont val="Arial"/>
        <family val="2"/>
      </rPr>
      <t>(20 GIORNATE X EURO 200,00)</t>
    </r>
  </si>
  <si>
    <r>
      <t xml:space="preserve">PRODUZIONE POWERPOINT NH - 5 corsi in 6 lingue 
</t>
    </r>
    <r>
      <rPr>
        <b/>
        <sz val="11"/>
        <rFont val="Arial"/>
        <family val="2"/>
      </rPr>
      <t>(5 GIORNATE X EURO 200,00)</t>
    </r>
  </si>
  <si>
    <t>TOTALE CORSO 6 MOBILITY NH in 2 LINGUE</t>
  </si>
  <si>
    <t xml:space="preserve">CONSUNTIVO PRODUZIONE POWERPOINT </t>
  </si>
  <si>
    <t>dettaglio</t>
  </si>
  <si>
    <t xml:space="preserve">TOTALE </t>
  </si>
  <si>
    <t>A PAGINA XLF</t>
  </si>
  <si>
    <t>PP</t>
  </si>
  <si>
    <t>ì</t>
  </si>
  <si>
    <t>TOTALE CORSO 7 ENERGY NH in 1 LINGUA</t>
  </si>
  <si>
    <r>
      <t xml:space="preserve">CORSO 7 ENERGY NH </t>
    </r>
    <r>
      <rPr>
        <b/>
        <sz val="11"/>
        <rFont val="Arial"/>
        <family val="2"/>
      </rPr>
      <t xml:space="preserve"> (3 GIORNATE X EURO 188,00) </t>
    </r>
  </si>
  <si>
    <t>Localizzazione  da ricevere</t>
  </si>
  <si>
    <t xml:space="preserve">CONSUNTIVO VARIAZIONI CORSI COMPLETI </t>
  </si>
  <si>
    <r>
      <t xml:space="preserve">CORSO 2 ILLUMINOTECNICA mod 2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VARIAZIONI UK-FR-SPA-CHILE </t>
    </r>
    <r>
      <rPr>
        <b/>
        <sz val="11"/>
        <rFont val="Arial"/>
        <family val="2"/>
      </rPr>
      <t xml:space="preserve">
(8 GIORNATE X EURO 188,00)</t>
    </r>
  </si>
  <si>
    <r>
      <t xml:space="preserve">CORSO 2 ILLUMINOTECNICA VARIAZIONI UK-FR-SPA-CHILE 
</t>
    </r>
    <r>
      <rPr>
        <b/>
        <sz val="11"/>
        <rFont val="Arial"/>
        <family val="2"/>
      </rPr>
      <t>(8 GIORNATE X EURO 188,00)</t>
    </r>
  </si>
  <si>
    <r>
      <t xml:space="preserve">CORSO 3 INSTALLATION  VARIAZIONI UK-FR-SPA-CHILE 
</t>
    </r>
    <r>
      <rPr>
        <b/>
        <sz val="11"/>
        <rFont val="Arial"/>
        <family val="2"/>
      </rPr>
      <t>(8 GIORNATE X EURO 188,00)</t>
    </r>
  </si>
  <si>
    <t xml:space="preserve">TOTALE CORSO 2 ILLUMINOTECNICA Mod 1  </t>
  </si>
  <si>
    <t xml:space="preserve">TOTALE CORSO 2 ILLUMINOTECNICA Mod 2 </t>
  </si>
  <si>
    <t>TOTALE CORSO 3 INSTALLATION</t>
  </si>
  <si>
    <t xml:space="preserve">TOTALE CORSO 4 BUILDING  </t>
  </si>
  <si>
    <r>
      <t xml:space="preserve">CORSO 5 LIGHTING rifacimento ENG  </t>
    </r>
    <r>
      <rPr>
        <b/>
        <sz val="11"/>
        <rFont val="Arial"/>
        <family val="2"/>
      </rPr>
      <t>(96 nuove pagine PAGINE X EURO 50,00)</t>
    </r>
  </si>
  <si>
    <t xml:space="preserve">CONSUNTIVO VARIAZIONI / PRODUZIONE PACCHETTI SCORM  CORSI COMPLETI in UK-FR-SPA-CHILE </t>
  </si>
  <si>
    <t>TOTALE CORSO 5 LIGHTING</t>
  </si>
  <si>
    <t xml:space="preserve">TOTALE CORSO 7 ENERGY  </t>
  </si>
  <si>
    <t>CONSUNTIVO CORSI NH RIDOTTI ???</t>
  </si>
  <si>
    <t>Localizzazione in 7 lingue UK e FR ES- CHILE (4 GIORNATE X EURO 188,00)</t>
  </si>
  <si>
    <r>
      <t xml:space="preserve">CORSO 7 ENERGY </t>
    </r>
    <r>
      <rPr>
        <b/>
        <sz val="11"/>
        <rFont val="Arial"/>
        <family val="2"/>
      </rPr>
      <t>(185 PAGINE)</t>
    </r>
    <r>
      <rPr>
        <sz val="11"/>
        <rFont val="Arial"/>
        <family val="2"/>
      </rPr>
      <t xml:space="preserve">  </t>
    </r>
    <r>
      <rPr>
        <sz val="11"/>
        <color rgb="FFFF0000"/>
        <rFont val="Arial"/>
        <family val="2"/>
      </rPr>
      <t>DA PPT</t>
    </r>
  </si>
  <si>
    <r>
      <t xml:space="preserve">CORSO 4 BUILDING VARIAZIONI UK-FR-SPA-CHILE
</t>
    </r>
    <r>
      <rPr>
        <b/>
        <sz val="11"/>
        <rFont val="Arial"/>
        <family val="2"/>
      </rPr>
      <t>(6 GIORNATE X EURO 188,00)</t>
    </r>
  </si>
  <si>
    <t>CONSUNTIVO VARIAZIONI CORSI COMPLETI</t>
  </si>
  <si>
    <t>CONSUNTIVO CORSI NH RIDOTTI FINALI (4 GIORNATE X EURO 188,00)</t>
  </si>
  <si>
    <t>TOTALE Corso DOMOTICA  in 7 LINGUE</t>
  </si>
  <si>
    <t>TOTALE Corso SOFTWARE  in 7 LINGUE</t>
  </si>
  <si>
    <t xml:space="preserve">Preventivo NUOVI corsi completi online - GEWISS - Mario Lange </t>
  </si>
  <si>
    <r>
      <t xml:space="preserve">Variazioni su precedente corso </t>
    </r>
    <r>
      <rPr>
        <b/>
        <sz val="11"/>
        <rFont val="Arial"/>
        <family val="2"/>
      </rPr>
      <t>(6 GIORNATE X EURO 188,00)</t>
    </r>
  </si>
  <si>
    <t>TOTALE CORSO 6 MOBILITY in 7 LINGUE</t>
  </si>
  <si>
    <t>CONSUNTIVO VARIAZIONI CORSI NH RIDOTTI in UK-FR-SPA-CHILE</t>
  </si>
  <si>
    <t>Corso DOMOTICA COMPLETO</t>
  </si>
  <si>
    <t>Corso DOMOTICA NH</t>
  </si>
  <si>
    <r>
      <t xml:space="preserve">Sviluppo delle pagine MASTER ITALIANO </t>
    </r>
    <r>
      <rPr>
        <b/>
        <sz val="11"/>
        <rFont val="Arial"/>
        <family val="2"/>
      </rPr>
      <t xml:space="preserve"> (70 PAGINE X EURO 50,00)</t>
    </r>
  </si>
  <si>
    <r>
      <t>Sviluppo delle pagine MASTER ITALIANO</t>
    </r>
    <r>
      <rPr>
        <b/>
        <sz val="11"/>
        <rFont val="Arial"/>
        <family val="2"/>
      </rPr>
      <t xml:space="preserve"> (50 PAGINE X EURO 50,00)</t>
    </r>
  </si>
  <si>
    <t>Corso SOFTWARE COMPLETO</t>
  </si>
  <si>
    <t>Corso SOFTWARE NH</t>
  </si>
  <si>
    <r>
      <t xml:space="preserve">Variazioni per sviluppo delle pagine MASTER ITALIANO </t>
    </r>
    <r>
      <rPr>
        <b/>
        <sz val="11"/>
        <rFont val="Arial"/>
        <family val="2"/>
      </rPr>
      <t xml:space="preserve"> (3 GIORNATE X EURO 188,00)</t>
    </r>
  </si>
  <si>
    <t>Corso MOBILITY NH</t>
  </si>
  <si>
    <t>Corso MOBILITY COMPLETO (180 pagine)</t>
  </si>
  <si>
    <t>Corso LIGHTING COMPLETO</t>
  </si>
  <si>
    <t>Corso LIGHTING nh</t>
  </si>
  <si>
    <t>TOTALE VARIAZIONI SU CORSI UK-FR-SPA-CHILE</t>
  </si>
  <si>
    <t>TOTALE PREVENTIVO NUOVI CORSI</t>
  </si>
  <si>
    <r>
      <t>Localizzazione in 6 lingue NH</t>
    </r>
    <r>
      <rPr>
        <b/>
        <sz val="11"/>
        <rFont val="Arial"/>
        <family val="2"/>
      </rPr>
      <t xml:space="preserve"> (Euro 250,00 X 6 lingue)</t>
    </r>
  </si>
  <si>
    <r>
      <t xml:space="preserve">Localizzazione in 6 lingue </t>
    </r>
    <r>
      <rPr>
        <b/>
        <sz val="11"/>
        <rFont val="Arial"/>
        <family val="2"/>
      </rPr>
      <t>(Euro 250,00 X 6 lingue)</t>
    </r>
  </si>
  <si>
    <r>
      <t>Localizzazione in 6 lingue</t>
    </r>
    <r>
      <rPr>
        <b/>
        <sz val="11"/>
        <rFont val="Arial"/>
        <family val="2"/>
      </rPr>
      <t xml:space="preserve"> (Euro 250,00 X 5 lingue)</t>
    </r>
  </si>
  <si>
    <r>
      <t xml:space="preserve">RECOVERY DI PARTE DI  PRECEDENTI LAVORI </t>
    </r>
    <r>
      <rPr>
        <b/>
        <sz val="11"/>
        <rFont val="Arial"/>
        <family val="2"/>
      </rPr>
      <t>NO</t>
    </r>
  </si>
  <si>
    <t>Conteggi corsi online - GEWISS - Mario Lange</t>
  </si>
  <si>
    <t>TOTALE</t>
  </si>
  <si>
    <t>Dettaglio</t>
  </si>
  <si>
    <t xml:space="preserve">CONSUNTIVO VARIAZIONI CORSI COMPLETI in UK-FR-SPA-CHILE </t>
  </si>
  <si>
    <t>CONSUNTIVO VARIAZIONI / PRODUZIONE CORSI COMPLETI e NH in RO</t>
  </si>
  <si>
    <t>CONSUNTIVO VARIAZIONI / PRODUZIONE CORSI COMPLETI e NH in DE</t>
  </si>
  <si>
    <t xml:space="preserve">TOTALE VARIAZIONI SU CORSI DE - RO </t>
  </si>
  <si>
    <t>Beinasco 04.11.2024</t>
  </si>
  <si>
    <t>Preventivo NUOVI corsi completi e NH : ELETTROTECNICA mod 2 - DOMOTICA - SOFTWARE - MOBILITY -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</si>
</sst>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4" fontId="16" fillId="4" borderId="0" xfId="0" applyNumberFormat="1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vertical="center"/>
    </xf>
    <xf numFmtId="2" fontId="17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14" fillId="2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/>
    </xf>
    <xf numFmtId="4" fontId="8" fillId="3" borderId="6" xfId="0" applyNumberFormat="1" applyFont="1" applyFill="1" applyBorder="1"/>
    <xf numFmtId="0" fontId="6" fillId="5" borderId="5" xfId="0" applyFont="1" applyFill="1" applyBorder="1" applyAlignment="1">
      <alignment horizontal="left"/>
    </xf>
    <xf numFmtId="4" fontId="8" fillId="5" borderId="5" xfId="0" applyNumberFormat="1" applyFont="1" applyFill="1" applyBorder="1"/>
    <xf numFmtId="2" fontId="1" fillId="5" borderId="0" xfId="0" applyNumberFormat="1" applyFont="1" applyFill="1"/>
    <xf numFmtId="0" fontId="7" fillId="5" borderId="0" xfId="0" applyFont="1" applyFill="1"/>
    <xf numFmtId="0" fontId="0" fillId="0" borderId="0" xfId="0" applyAlignment="1">
      <alignment vertical="center"/>
    </xf>
    <xf numFmtId="0" fontId="15" fillId="0" borderId="2" xfId="0" applyFont="1" applyBorder="1"/>
    <xf numFmtId="0" fontId="11" fillId="3" borderId="1" xfId="0" applyFont="1" applyFill="1" applyBorder="1" applyAlignment="1">
      <alignment horizontal="left"/>
    </xf>
    <xf numFmtId="2" fontId="20" fillId="3" borderId="0" xfId="0" applyNumberFormat="1" applyFont="1" applyFill="1"/>
    <xf numFmtId="0" fontId="21" fillId="3" borderId="0" xfId="0" applyFont="1" applyFill="1"/>
    <xf numFmtId="0" fontId="6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7" fillId="0" borderId="0" xfId="0" applyFont="1"/>
    <xf numFmtId="0" fontId="6" fillId="0" borderId="0" xfId="0" applyFont="1" applyAlignment="1">
      <alignment horizontal="left"/>
    </xf>
    <xf numFmtId="4" fontId="8" fillId="0" borderId="0" xfId="0" applyNumberFormat="1" applyFont="1"/>
    <xf numFmtId="2" fontId="16" fillId="3" borderId="0" xfId="0" applyNumberFormat="1" applyFont="1" applyFill="1" applyAlignment="1">
      <alignment horizontal="right" vertical="center" wrapText="1"/>
    </xf>
    <xf numFmtId="0" fontId="17" fillId="3" borderId="0" xfId="0" applyFont="1" applyFill="1" applyAlignment="1">
      <alignment vertical="center" wrapText="1"/>
    </xf>
    <xf numFmtId="2" fontId="17" fillId="3" borderId="0" xfId="0" applyNumberFormat="1" applyFont="1" applyFill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/>
    </xf>
    <xf numFmtId="0" fontId="6" fillId="5" borderId="0" xfId="0" applyFont="1" applyFill="1" applyAlignment="1">
      <alignment horizontal="left"/>
    </xf>
    <xf numFmtId="4" fontId="8" fillId="5" borderId="0" xfId="0" applyNumberFormat="1" applyFont="1" applyFill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1" fillId="3" borderId="1" xfId="0" applyFont="1" applyFill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N189"/>
  <sheetViews>
    <sheetView tabSelected="1" zoomScale="75" zoomScaleNormal="75" workbookViewId="0">
      <selection sqref="A1:C22"/>
    </sheetView>
  </sheetViews>
  <sheetFormatPr defaultColWidth="10.85546875" defaultRowHeight="14.25"/>
  <cols>
    <col min="1" max="1" width="93.85546875" style="1" customWidth="1"/>
    <col min="2" max="2" width="15.42578125" style="1" customWidth="1"/>
    <col min="3" max="3" width="18" style="1" customWidth="1"/>
    <col min="4" max="4" width="16" style="2" customWidth="1"/>
    <col min="5" max="5" width="10.28515625" style="2" customWidth="1"/>
    <col min="6" max="6" width="31.5703125" style="2" customWidth="1"/>
    <col min="7" max="7" width="22.28515625" style="2" customWidth="1"/>
    <col min="8" max="8" width="10.140625" style="2" customWidth="1"/>
    <col min="9" max="9" width="12.42578125" style="2" customWidth="1"/>
    <col min="10" max="16384" width="10.85546875" style="2"/>
  </cols>
  <sheetData>
    <row r="1" spans="1:12" ht="38.1" customHeight="1">
      <c r="A1" s="8" t="s">
        <v>7</v>
      </c>
      <c r="B1" s="10"/>
      <c r="C1" s="10"/>
      <c r="D1" s="10"/>
      <c r="E1" s="10"/>
    </row>
    <row r="2" spans="1:12" ht="94.5" customHeight="1">
      <c r="A2" s="9" t="s">
        <v>11</v>
      </c>
      <c r="B2" s="4"/>
      <c r="C2" s="5" t="s">
        <v>119</v>
      </c>
      <c r="D2" s="5"/>
      <c r="E2" s="5"/>
      <c r="F2" s="2">
        <f>63*20%</f>
        <v>12.600000000000001</v>
      </c>
      <c r="G2" s="16" t="e">
        <f>#REF!+13</f>
        <v>#REF!</v>
      </c>
    </row>
    <row r="3" spans="1:12" ht="12" customHeight="1">
      <c r="A3" s="9"/>
      <c r="B3" s="4"/>
      <c r="C3" s="4"/>
      <c r="D3" s="5"/>
      <c r="E3" s="5"/>
    </row>
    <row r="4" spans="1:12" s="3" customFormat="1" ht="32.1" customHeight="1">
      <c r="A4" s="82" t="s">
        <v>112</v>
      </c>
      <c r="B4" s="83"/>
      <c r="C4" s="84"/>
      <c r="D4" s="2"/>
      <c r="E4" s="2"/>
      <c r="F4" s="6" t="s">
        <v>0</v>
      </c>
      <c r="G4" s="6" t="s">
        <v>65</v>
      </c>
      <c r="H4" s="6" t="s">
        <v>2</v>
      </c>
      <c r="I4" s="6" t="s">
        <v>4</v>
      </c>
      <c r="J4" s="6" t="s">
        <v>6</v>
      </c>
      <c r="K4" s="6" t="s">
        <v>3</v>
      </c>
      <c r="L4" s="6" t="s">
        <v>5</v>
      </c>
    </row>
    <row r="5" spans="1:12" s="7" customFormat="1" ht="150" hidden="1" customHeight="1">
      <c r="A5" s="80" t="s">
        <v>16</v>
      </c>
      <c r="B5" s="81"/>
      <c r="C5" s="81"/>
      <c r="D5" s="24"/>
      <c r="E5" s="24"/>
      <c r="F5" s="7">
        <f>41+57+34</f>
        <v>132</v>
      </c>
      <c r="G5" s="7" t="s">
        <v>10</v>
      </c>
      <c r="J5" s="7" t="e">
        <f>G5*200</f>
        <v>#VALUE!</v>
      </c>
      <c r="K5" s="7" t="e">
        <f>J5+I5</f>
        <v>#VALUE!</v>
      </c>
      <c r="L5" s="7" t="e">
        <f>K5/200</f>
        <v>#VALUE!</v>
      </c>
    </row>
    <row r="6" spans="1:12" s="7" customFormat="1" ht="134.25" hidden="1" customHeight="1">
      <c r="A6" s="80" t="s">
        <v>19</v>
      </c>
      <c r="B6" s="81"/>
      <c r="C6" s="81"/>
      <c r="D6" s="24"/>
      <c r="E6" s="24"/>
      <c r="F6" s="7">
        <f>41+57+34</f>
        <v>132</v>
      </c>
      <c r="G6" s="7" t="s">
        <v>10</v>
      </c>
      <c r="J6" s="7" t="e">
        <f>G6*200</f>
        <v>#VALUE!</v>
      </c>
      <c r="K6" s="7" t="e">
        <f>J6+I6</f>
        <v>#VALUE!</v>
      </c>
      <c r="L6" s="7" t="e">
        <f>K6/200</f>
        <v>#VALUE!</v>
      </c>
    </row>
    <row r="7" spans="1:12" s="7" customFormat="1" ht="92.25" hidden="1" customHeight="1">
      <c r="A7" s="80" t="s">
        <v>12</v>
      </c>
      <c r="B7" s="81"/>
      <c r="C7" s="81"/>
      <c r="D7" s="24"/>
      <c r="E7" s="24"/>
      <c r="F7" s="7">
        <f>41+57+34</f>
        <v>132</v>
      </c>
      <c r="G7" s="7" t="s">
        <v>10</v>
      </c>
      <c r="J7" s="7" t="e">
        <f>G7*200</f>
        <v>#VALUE!</v>
      </c>
      <c r="K7" s="7" t="e">
        <f>J7+I7</f>
        <v>#VALUE!</v>
      </c>
      <c r="L7" s="7" t="e">
        <f>K7/200</f>
        <v>#VALUE!</v>
      </c>
    </row>
    <row r="8" spans="1:12" s="7" customFormat="1" ht="27" customHeight="1">
      <c r="A8" s="42"/>
      <c r="B8" s="15"/>
      <c r="C8" s="53"/>
      <c r="D8" s="12"/>
      <c r="E8" s="12"/>
      <c r="F8" s="31" t="s">
        <v>14</v>
      </c>
      <c r="G8" s="15">
        <f>70*50</f>
        <v>3500</v>
      </c>
      <c r="H8" s="11"/>
      <c r="I8" s="11"/>
    </row>
    <row r="9" spans="1:12" s="7" customFormat="1" ht="6" customHeight="1">
      <c r="A9" s="42"/>
      <c r="B9" s="15"/>
      <c r="C9" s="53"/>
      <c r="D9" s="12"/>
      <c r="E9" s="12"/>
      <c r="H9" s="11"/>
      <c r="I9" s="11"/>
    </row>
    <row r="10" spans="1:12" s="47" customFormat="1" ht="36" customHeight="1">
      <c r="A10" s="76" t="s">
        <v>115</v>
      </c>
      <c r="B10" s="77">
        <v>8936</v>
      </c>
      <c r="C10" s="45"/>
      <c r="D10" s="46"/>
      <c r="E10" s="46"/>
      <c r="F10" s="31" t="s">
        <v>53</v>
      </c>
      <c r="G10" s="15">
        <f>250*6</f>
        <v>1500</v>
      </c>
      <c r="H10" s="48"/>
      <c r="I10" s="48"/>
    </row>
    <row r="11" spans="1:12" s="51" customFormat="1" ht="36" customHeight="1">
      <c r="A11" s="76" t="s">
        <v>94</v>
      </c>
      <c r="B11" s="77">
        <v>1128</v>
      </c>
      <c r="C11" s="45"/>
      <c r="D11" s="50"/>
      <c r="E11" s="50"/>
      <c r="G11" s="51">
        <v>10</v>
      </c>
      <c r="H11" s="52">
        <v>200</v>
      </c>
      <c r="I11" s="52">
        <f t="shared" ref="I11" si="0">H11*G11</f>
        <v>2000</v>
      </c>
      <c r="J11" s="51">
        <f>I11/200</f>
        <v>10</v>
      </c>
    </row>
    <row r="12" spans="1:12" s="67" customFormat="1" ht="24" customHeight="1" thickBot="1">
      <c r="A12" s="65" t="s">
        <v>106</v>
      </c>
      <c r="B12" s="19"/>
      <c r="C12" s="19">
        <f>SUM(B10:B11)</f>
        <v>10064</v>
      </c>
      <c r="D12" s="66"/>
      <c r="E12" s="66"/>
      <c r="F12" s="66"/>
      <c r="G12" s="66"/>
    </row>
    <row r="13" spans="1:12" s="62" customFormat="1" ht="17.25" customHeight="1" thickTop="1">
      <c r="A13" s="59"/>
      <c r="B13" s="60"/>
      <c r="C13" s="60"/>
      <c r="D13" s="61"/>
      <c r="E13" s="61"/>
      <c r="F13" s="61"/>
      <c r="G13" s="61"/>
    </row>
    <row r="14" spans="1:12" s="47" customFormat="1" ht="36" customHeight="1">
      <c r="A14" s="76" t="s">
        <v>117</v>
      </c>
      <c r="B14" s="77">
        <v>1504</v>
      </c>
      <c r="C14" s="45"/>
      <c r="D14" s="46"/>
      <c r="E14" s="46"/>
      <c r="F14" s="31" t="s">
        <v>53</v>
      </c>
      <c r="G14" s="15">
        <f>250*6</f>
        <v>1500</v>
      </c>
      <c r="H14" s="48"/>
      <c r="I14" s="48"/>
    </row>
    <row r="15" spans="1:12" s="51" customFormat="1" ht="36" customHeight="1">
      <c r="A15" s="76" t="s">
        <v>116</v>
      </c>
      <c r="B15" s="77">
        <v>564</v>
      </c>
      <c r="C15" s="45"/>
      <c r="D15" s="50"/>
      <c r="E15" s="50"/>
      <c r="G15" s="51">
        <v>10</v>
      </c>
      <c r="H15" s="52">
        <v>200</v>
      </c>
      <c r="I15" s="52">
        <f t="shared" ref="I15" si="1">H15*G15</f>
        <v>2000</v>
      </c>
      <c r="J15" s="51">
        <f>I15/200</f>
        <v>10</v>
      </c>
    </row>
    <row r="16" spans="1:12" s="67" customFormat="1" ht="24" customHeight="1" thickBot="1">
      <c r="A16" s="65" t="s">
        <v>118</v>
      </c>
      <c r="B16" s="19"/>
      <c r="C16" s="19">
        <f>SUM(B14:B15)</f>
        <v>2068</v>
      </c>
      <c r="D16" s="66"/>
      <c r="E16" s="66"/>
      <c r="F16" s="66"/>
      <c r="G16" s="66"/>
    </row>
    <row r="17" spans="1:12" s="62" customFormat="1" ht="17.25" customHeight="1" thickTop="1">
      <c r="A17" s="59"/>
      <c r="B17" s="60"/>
      <c r="C17" s="60"/>
      <c r="D17" s="61"/>
      <c r="E17" s="61"/>
      <c r="F17" s="61"/>
      <c r="G17" s="61"/>
    </row>
    <row r="18" spans="1:12" s="74" customFormat="1" ht="39.75" customHeight="1" thickBot="1">
      <c r="A18" s="85" t="s">
        <v>120</v>
      </c>
      <c r="B18" s="19"/>
      <c r="C18" s="19">
        <v>32204</v>
      </c>
      <c r="D18" s="73"/>
      <c r="E18" s="73"/>
      <c r="G18" s="74">
        <v>10</v>
      </c>
      <c r="H18" s="75">
        <v>200</v>
      </c>
      <c r="I18" s="75">
        <f t="shared" ref="I18" si="2">H18*G18</f>
        <v>2000</v>
      </c>
      <c r="J18" s="74">
        <f>I18/200</f>
        <v>10</v>
      </c>
    </row>
    <row r="19" spans="1:12" s="62" customFormat="1" ht="17.25" customHeight="1" thickTop="1">
      <c r="A19" s="59"/>
      <c r="B19" s="60"/>
      <c r="C19" s="60"/>
      <c r="D19" s="61"/>
      <c r="E19" s="61"/>
      <c r="F19" s="61"/>
      <c r="G19" s="61"/>
    </row>
    <row r="20" spans="1:12" s="21" customFormat="1" ht="24" customHeight="1" thickBot="1">
      <c r="A20" s="18" t="s">
        <v>113</v>
      </c>
      <c r="B20" s="19"/>
      <c r="C20" s="19">
        <f>SUM(C12:C18)</f>
        <v>44336</v>
      </c>
      <c r="D20" s="20"/>
      <c r="E20" s="20"/>
      <c r="F20" s="20"/>
    </row>
    <row r="21" spans="1:12" s="62" customFormat="1" ht="17.25" customHeight="1" thickTop="1">
      <c r="A21" s="59"/>
      <c r="B21" s="60"/>
      <c r="C21" s="60"/>
      <c r="D21" s="61"/>
      <c r="E21" s="61"/>
      <c r="F21" s="61"/>
      <c r="G21" s="61"/>
    </row>
    <row r="22" spans="1:12" s="62" customFormat="1" ht="17.25" customHeight="1">
      <c r="A22" s="78"/>
      <c r="B22" s="79"/>
      <c r="C22" s="79"/>
      <c r="D22" s="61"/>
      <c r="E22" s="61"/>
      <c r="F22" s="61"/>
      <c r="G22" s="61"/>
    </row>
    <row r="23" spans="1:12" s="62" customFormat="1" ht="136.5" customHeight="1">
      <c r="A23" s="78" t="s">
        <v>114</v>
      </c>
      <c r="B23" s="79"/>
      <c r="C23" s="79"/>
      <c r="D23" s="61"/>
      <c r="E23" s="61"/>
      <c r="F23" s="61"/>
      <c r="G23" s="61"/>
    </row>
    <row r="24" spans="1:12" s="3" customFormat="1" ht="32.1" customHeight="1">
      <c r="A24" s="82" t="s">
        <v>91</v>
      </c>
      <c r="B24" s="84"/>
      <c r="C24" s="84"/>
      <c r="D24" s="2"/>
      <c r="E24" s="2"/>
      <c r="F24" s="6" t="s">
        <v>0</v>
      </c>
      <c r="G24" s="6" t="s">
        <v>65</v>
      </c>
      <c r="H24" s="6" t="s">
        <v>2</v>
      </c>
      <c r="I24" s="6" t="s">
        <v>4</v>
      </c>
      <c r="J24" s="6" t="s">
        <v>6</v>
      </c>
      <c r="K24" s="6" t="s">
        <v>3</v>
      </c>
      <c r="L24" s="6" t="s">
        <v>5</v>
      </c>
    </row>
    <row r="25" spans="1:12" s="7" customFormat="1" ht="150" hidden="1" customHeight="1">
      <c r="A25" s="80" t="s">
        <v>16</v>
      </c>
      <c r="B25" s="81"/>
      <c r="C25" s="81"/>
      <c r="D25" s="24"/>
      <c r="E25" s="24"/>
      <c r="F25" s="7">
        <f>41+57+34</f>
        <v>132</v>
      </c>
      <c r="G25" s="7" t="s">
        <v>10</v>
      </c>
      <c r="J25" s="7" t="e">
        <f>G25*200</f>
        <v>#VALUE!</v>
      </c>
      <c r="K25" s="7" t="e">
        <f>J25+I25</f>
        <v>#VALUE!</v>
      </c>
      <c r="L25" s="7" t="e">
        <f>K25/200</f>
        <v>#VALUE!</v>
      </c>
    </row>
    <row r="26" spans="1:12" s="7" customFormat="1" ht="134.25" hidden="1" customHeight="1">
      <c r="A26" s="80" t="s">
        <v>19</v>
      </c>
      <c r="B26" s="81"/>
      <c r="C26" s="81"/>
      <c r="D26" s="24"/>
      <c r="E26" s="24"/>
      <c r="F26" s="7">
        <f>41+57+34</f>
        <v>132</v>
      </c>
      <c r="G26" s="7" t="s">
        <v>10</v>
      </c>
      <c r="J26" s="7" t="e">
        <f>G26*200</f>
        <v>#VALUE!</v>
      </c>
      <c r="K26" s="7" t="e">
        <f>J26+I26</f>
        <v>#VALUE!</v>
      </c>
      <c r="L26" s="7" t="e">
        <f>K26/200</f>
        <v>#VALUE!</v>
      </c>
    </row>
    <row r="27" spans="1:12" s="7" customFormat="1" ht="92.25" hidden="1" customHeight="1">
      <c r="A27" s="80" t="s">
        <v>12</v>
      </c>
      <c r="B27" s="81"/>
      <c r="C27" s="81"/>
      <c r="D27" s="24"/>
      <c r="E27" s="24"/>
      <c r="F27" s="7">
        <f>41+57+34</f>
        <v>132</v>
      </c>
      <c r="G27" s="7" t="s">
        <v>10</v>
      </c>
      <c r="J27" s="7" t="e">
        <f>G27*200</f>
        <v>#VALUE!</v>
      </c>
      <c r="K27" s="7" t="e">
        <f>J27+I27</f>
        <v>#VALUE!</v>
      </c>
      <c r="L27" s="7" t="e">
        <f>K27/200</f>
        <v>#VALUE!</v>
      </c>
    </row>
    <row r="28" spans="1:12" s="7" customFormat="1" ht="33" customHeight="1">
      <c r="A28" s="32" t="s">
        <v>95</v>
      </c>
      <c r="B28" s="15"/>
      <c r="C28" s="15"/>
      <c r="D28" s="12"/>
      <c r="G28" s="11"/>
      <c r="H28" s="11"/>
    </row>
    <row r="29" spans="1:12" s="7" customFormat="1" ht="19.5" customHeight="1">
      <c r="A29" s="9" t="s">
        <v>97</v>
      </c>
      <c r="B29" s="15">
        <f>70*50</f>
        <v>3500</v>
      </c>
      <c r="C29" s="15"/>
      <c r="D29" s="13">
        <v>50</v>
      </c>
      <c r="E29" s="7">
        <v>70</v>
      </c>
      <c r="F29" s="14">
        <f>D29*E29</f>
        <v>3500</v>
      </c>
    </row>
    <row r="30" spans="1:12" s="7" customFormat="1" ht="24" customHeight="1">
      <c r="A30" s="9" t="s">
        <v>15</v>
      </c>
      <c r="B30" s="15">
        <f>250*6</f>
        <v>1500</v>
      </c>
      <c r="C30" s="15"/>
      <c r="D30" s="13">
        <f>1500/6</f>
        <v>250</v>
      </c>
      <c r="E30" s="7">
        <v>70</v>
      </c>
      <c r="F30" s="14">
        <f>D30/E30</f>
        <v>3.5714285714285716</v>
      </c>
    </row>
    <row r="31" spans="1:12" s="21" customFormat="1" ht="24" customHeight="1" thickBot="1">
      <c r="A31" s="57" t="s">
        <v>89</v>
      </c>
      <c r="B31" s="58"/>
      <c r="C31" s="58">
        <f>B29+B30</f>
        <v>5000</v>
      </c>
      <c r="D31" s="20"/>
      <c r="E31" s="20"/>
      <c r="F31" s="20"/>
    </row>
    <row r="32" spans="1:12" s="7" customFormat="1" ht="10.15" customHeight="1" thickTop="1">
      <c r="A32" s="42"/>
      <c r="B32" s="15"/>
      <c r="C32" s="53"/>
      <c r="D32" s="12"/>
      <c r="E32" s="12"/>
      <c r="F32" s="31" t="s">
        <v>14</v>
      </c>
      <c r="G32" s="15">
        <f>70*50</f>
        <v>3500</v>
      </c>
      <c r="H32" s="11"/>
      <c r="I32" s="11"/>
    </row>
    <row r="33" spans="1:9" s="7" customFormat="1" ht="33" customHeight="1">
      <c r="A33" s="32" t="s">
        <v>96</v>
      </c>
      <c r="B33" s="15"/>
      <c r="C33" s="15"/>
      <c r="D33" s="12"/>
      <c r="G33" s="11"/>
      <c r="H33" s="11"/>
    </row>
    <row r="34" spans="1:9" s="7" customFormat="1" ht="19.5" customHeight="1">
      <c r="A34" s="9" t="s">
        <v>101</v>
      </c>
      <c r="B34" s="15">
        <f>188*3</f>
        <v>564</v>
      </c>
      <c r="C34" s="15"/>
      <c r="D34" s="13">
        <v>50</v>
      </c>
      <c r="E34" s="7">
        <v>70</v>
      </c>
      <c r="F34" s="14">
        <f>D34*E34</f>
        <v>3500</v>
      </c>
    </row>
    <row r="35" spans="1:9" s="7" customFormat="1" ht="24" customHeight="1">
      <c r="A35" s="9" t="s">
        <v>108</v>
      </c>
      <c r="B35" s="15">
        <f>250*6</f>
        <v>1500</v>
      </c>
      <c r="C35" s="15"/>
      <c r="D35" s="13">
        <f>1500/6</f>
        <v>250</v>
      </c>
      <c r="E35" s="7">
        <f>250/70</f>
        <v>3.5714285714285716</v>
      </c>
      <c r="F35" s="14">
        <f>E35*186</f>
        <v>664.28571428571433</v>
      </c>
      <c r="G35" s="7">
        <f>F35/200</f>
        <v>3.3214285714285716</v>
      </c>
      <c r="H35" s="7" t="s">
        <v>44</v>
      </c>
      <c r="I35" s="7">
        <f>1.5*200</f>
        <v>300</v>
      </c>
    </row>
    <row r="36" spans="1:9" s="21" customFormat="1" ht="24" customHeight="1" thickBot="1">
      <c r="A36" s="57" t="s">
        <v>89</v>
      </c>
      <c r="B36" s="58"/>
      <c r="C36" s="58">
        <f>B34+B35</f>
        <v>2064</v>
      </c>
      <c r="D36" s="20"/>
      <c r="E36" s="20"/>
      <c r="F36" s="20"/>
    </row>
    <row r="37" spans="1:9" s="70" customFormat="1" ht="9.75" customHeight="1" thickTop="1">
      <c r="A37" s="71"/>
      <c r="B37" s="72"/>
      <c r="C37" s="72"/>
      <c r="D37" s="16"/>
      <c r="E37" s="16"/>
      <c r="F37" s="16"/>
    </row>
    <row r="38" spans="1:9" s="7" customFormat="1" ht="27" customHeight="1">
      <c r="A38" s="32" t="s">
        <v>99</v>
      </c>
      <c r="B38" s="15"/>
      <c r="C38" s="15"/>
      <c r="D38" s="12"/>
      <c r="G38" s="11"/>
      <c r="H38" s="11"/>
    </row>
    <row r="39" spans="1:9" s="7" customFormat="1" ht="19.5" customHeight="1">
      <c r="A39" s="9" t="s">
        <v>98</v>
      </c>
      <c r="B39" s="15">
        <f>50*50</f>
        <v>2500</v>
      </c>
      <c r="C39" s="15"/>
      <c r="D39" s="13">
        <v>50</v>
      </c>
      <c r="E39" s="7">
        <v>70</v>
      </c>
      <c r="F39" s="14">
        <f>D39*E39</f>
        <v>3500</v>
      </c>
    </row>
    <row r="40" spans="1:9" s="7" customFormat="1" ht="24" customHeight="1">
      <c r="A40" s="9" t="s">
        <v>109</v>
      </c>
      <c r="B40" s="15">
        <f>250*6</f>
        <v>1500</v>
      </c>
      <c r="C40" s="15"/>
      <c r="D40" s="13">
        <f>1500/6</f>
        <v>250</v>
      </c>
      <c r="E40" s="7">
        <v>70</v>
      </c>
      <c r="F40" s="14">
        <f>D40/E40</f>
        <v>3.5714285714285716</v>
      </c>
    </row>
    <row r="41" spans="1:9" s="21" customFormat="1" ht="24" customHeight="1" thickBot="1">
      <c r="A41" s="57" t="s">
        <v>90</v>
      </c>
      <c r="B41" s="58"/>
      <c r="C41" s="58">
        <f>B39+B40</f>
        <v>4000</v>
      </c>
      <c r="D41" s="20"/>
      <c r="E41" s="20"/>
      <c r="F41" s="20"/>
    </row>
    <row r="42" spans="1:9" s="7" customFormat="1" ht="9" customHeight="1" thickTop="1">
      <c r="A42" s="42"/>
      <c r="B42" s="15"/>
      <c r="C42" s="53"/>
      <c r="D42" s="12"/>
      <c r="E42" s="12"/>
      <c r="H42" s="11"/>
      <c r="I42" s="11"/>
    </row>
    <row r="43" spans="1:9" s="7" customFormat="1" ht="27" customHeight="1">
      <c r="A43" s="32" t="s">
        <v>100</v>
      </c>
      <c r="B43" s="15"/>
      <c r="C43" s="15"/>
      <c r="D43" s="12"/>
      <c r="G43" s="11"/>
      <c r="H43" s="11"/>
    </row>
    <row r="44" spans="1:9" s="7" customFormat="1" ht="19.5" customHeight="1">
      <c r="A44" s="9" t="s">
        <v>101</v>
      </c>
      <c r="B44" s="15">
        <f>188*3</f>
        <v>564</v>
      </c>
      <c r="C44" s="15"/>
      <c r="D44" s="13">
        <v>50</v>
      </c>
      <c r="E44" s="7">
        <v>70</v>
      </c>
      <c r="F44" s="14">
        <f>D44*E44</f>
        <v>3500</v>
      </c>
    </row>
    <row r="45" spans="1:9" s="7" customFormat="1" ht="24" customHeight="1">
      <c r="A45" s="9" t="s">
        <v>108</v>
      </c>
      <c r="B45" s="15">
        <f>250*6</f>
        <v>1500</v>
      </c>
      <c r="C45" s="15"/>
      <c r="D45" s="13">
        <f>1500/6</f>
        <v>250</v>
      </c>
      <c r="E45" s="7">
        <f>250/70</f>
        <v>3.5714285714285716</v>
      </c>
      <c r="F45" s="14">
        <f>E45*186</f>
        <v>664.28571428571433</v>
      </c>
      <c r="G45" s="7">
        <f>F45/200</f>
        <v>3.3214285714285716</v>
      </c>
      <c r="H45" s="7" t="s">
        <v>44</v>
      </c>
      <c r="I45" s="7">
        <f>1.5*200</f>
        <v>300</v>
      </c>
    </row>
    <row r="46" spans="1:9" s="21" customFormat="1" ht="24" customHeight="1" thickBot="1">
      <c r="A46" s="57" t="s">
        <v>90</v>
      </c>
      <c r="B46" s="58"/>
      <c r="C46" s="58">
        <f>B44+B45</f>
        <v>2064</v>
      </c>
      <c r="D46" s="20"/>
      <c r="E46" s="20"/>
      <c r="F46" s="20"/>
    </row>
    <row r="47" spans="1:9" s="7" customFormat="1" ht="9" customHeight="1" thickTop="1">
      <c r="A47" s="42"/>
      <c r="B47" s="15"/>
      <c r="C47" s="53"/>
      <c r="D47" s="12"/>
      <c r="E47" s="12"/>
      <c r="H47" s="11"/>
      <c r="I47" s="11"/>
    </row>
    <row r="48" spans="1:9" s="7" customFormat="1" ht="29.25" customHeight="1">
      <c r="A48" s="32" t="s">
        <v>103</v>
      </c>
      <c r="B48" s="15"/>
      <c r="C48" s="15"/>
      <c r="D48" s="12"/>
      <c r="G48" s="11"/>
      <c r="H48" s="11"/>
    </row>
    <row r="49" spans="1:10" s="7" customFormat="1" ht="19.5" customHeight="1">
      <c r="A49" s="9" t="s">
        <v>92</v>
      </c>
      <c r="B49" s="15">
        <f>188*6</f>
        <v>1128</v>
      </c>
      <c r="C49" s="15"/>
      <c r="D49" s="13"/>
      <c r="E49" s="7">
        <v>183</v>
      </c>
      <c r="F49" s="14">
        <v>50</v>
      </c>
      <c r="H49" s="7">
        <f t="shared" ref="H49" si="3">G49*F49</f>
        <v>0</v>
      </c>
      <c r="J49" s="7">
        <v>20</v>
      </c>
    </row>
    <row r="50" spans="1:10" s="7" customFormat="1" ht="24" customHeight="1">
      <c r="A50" s="9" t="s">
        <v>15</v>
      </c>
      <c r="B50" s="15">
        <f>250*6</f>
        <v>1500</v>
      </c>
      <c r="C50" s="15"/>
      <c r="D50" s="13">
        <f>1500/6</f>
        <v>250</v>
      </c>
      <c r="E50" s="7">
        <v>183</v>
      </c>
      <c r="F50" s="14">
        <f>D50/E50</f>
        <v>1.3661202185792349</v>
      </c>
    </row>
    <row r="51" spans="1:10" s="21" customFormat="1" ht="24" customHeight="1" thickBot="1">
      <c r="A51" s="18" t="s">
        <v>93</v>
      </c>
      <c r="B51" s="19"/>
      <c r="C51" s="19">
        <f>B49+B50</f>
        <v>2628</v>
      </c>
      <c r="D51" s="20"/>
      <c r="E51" s="20"/>
      <c r="F51" s="20"/>
    </row>
    <row r="52" spans="1:10" s="7" customFormat="1" ht="9" customHeight="1" thickTop="1">
      <c r="A52" s="42"/>
      <c r="B52" s="15"/>
      <c r="C52" s="53"/>
      <c r="D52" s="12"/>
      <c r="E52" s="12"/>
      <c r="H52" s="11"/>
      <c r="I52" s="11"/>
    </row>
    <row r="53" spans="1:10" s="7" customFormat="1" ht="29.25" customHeight="1">
      <c r="A53" s="32" t="s">
        <v>102</v>
      </c>
      <c r="B53" s="15"/>
      <c r="C53" s="15"/>
      <c r="D53" s="12"/>
      <c r="G53" s="11"/>
      <c r="H53" s="11"/>
    </row>
    <row r="54" spans="1:10" s="7" customFormat="1" ht="19.5" customHeight="1">
      <c r="A54" s="9" t="s">
        <v>92</v>
      </c>
      <c r="B54" s="15">
        <f>188*6</f>
        <v>1128</v>
      </c>
      <c r="C54" s="15"/>
      <c r="D54" s="13"/>
      <c r="E54" s="7">
        <v>183</v>
      </c>
      <c r="F54" s="14">
        <v>50</v>
      </c>
      <c r="H54" s="7">
        <f t="shared" ref="H54" si="4">G54*F54</f>
        <v>0</v>
      </c>
      <c r="J54" s="7">
        <v>20</v>
      </c>
    </row>
    <row r="55" spans="1:10" s="7" customFormat="1" ht="24" customHeight="1">
      <c r="A55" s="9" t="s">
        <v>15</v>
      </c>
      <c r="B55" s="15">
        <f>250*6</f>
        <v>1500</v>
      </c>
      <c r="C55" s="15"/>
      <c r="D55" s="13">
        <f>1500/6</f>
        <v>250</v>
      </c>
      <c r="E55" s="7">
        <v>183</v>
      </c>
      <c r="F55" s="14">
        <f>D55/E55</f>
        <v>1.3661202185792349</v>
      </c>
    </row>
    <row r="56" spans="1:10" s="21" customFormat="1" ht="24" customHeight="1" thickBot="1">
      <c r="A56" s="18" t="s">
        <v>93</v>
      </c>
      <c r="B56" s="19"/>
      <c r="C56" s="19">
        <f>B54+B55</f>
        <v>2628</v>
      </c>
      <c r="D56" s="20"/>
      <c r="E56" s="20"/>
      <c r="F56" s="20"/>
    </row>
    <row r="57" spans="1:10" s="7" customFormat="1" ht="33" customHeight="1" thickTop="1">
      <c r="A57" s="32" t="s">
        <v>104</v>
      </c>
      <c r="B57" s="15"/>
      <c r="C57" s="15"/>
      <c r="D57" s="12"/>
      <c r="G57" s="11"/>
      <c r="H57" s="11"/>
    </row>
    <row r="58" spans="1:10" s="7" customFormat="1" ht="19.5" customHeight="1">
      <c r="A58" s="9" t="s">
        <v>92</v>
      </c>
      <c r="B58" s="15">
        <f>188*6</f>
        <v>1128</v>
      </c>
      <c r="C58" s="15"/>
      <c r="D58" s="13"/>
      <c r="E58" s="7">
        <v>194</v>
      </c>
      <c r="F58" s="14">
        <v>50</v>
      </c>
      <c r="H58" s="7">
        <f t="shared" ref="H58" si="5">G58*F58</f>
        <v>0</v>
      </c>
      <c r="J58" s="7">
        <v>20</v>
      </c>
    </row>
    <row r="59" spans="1:10" s="7" customFormat="1" ht="24" customHeight="1">
      <c r="A59" s="9" t="s">
        <v>15</v>
      </c>
      <c r="B59" s="15">
        <f>250*6</f>
        <v>1500</v>
      </c>
      <c r="C59" s="15"/>
      <c r="D59" s="13">
        <f>1500/6</f>
        <v>250</v>
      </c>
      <c r="E59" s="7">
        <v>183</v>
      </c>
      <c r="F59" s="14">
        <f>D59/E59</f>
        <v>1.3661202185792349</v>
      </c>
    </row>
    <row r="60" spans="1:10" s="21" customFormat="1" ht="24" customHeight="1" thickBot="1">
      <c r="A60" s="18" t="s">
        <v>93</v>
      </c>
      <c r="B60" s="19"/>
      <c r="C60" s="19">
        <f>B58+B59</f>
        <v>2628</v>
      </c>
      <c r="D60" s="20"/>
      <c r="E60" s="20"/>
      <c r="F60" s="20"/>
    </row>
    <row r="61" spans="1:10" s="7" customFormat="1" ht="8.25" customHeight="1" thickTop="1">
      <c r="A61" s="42"/>
      <c r="B61" s="15"/>
      <c r="C61" s="53"/>
      <c r="D61" s="12"/>
      <c r="E61" s="12"/>
      <c r="H61" s="11"/>
      <c r="I61" s="11"/>
    </row>
    <row r="62" spans="1:10" s="7" customFormat="1" ht="33" customHeight="1">
      <c r="A62" s="32" t="s">
        <v>105</v>
      </c>
      <c r="B62" s="15"/>
      <c r="C62" s="15"/>
      <c r="D62" s="12"/>
      <c r="G62" s="11"/>
      <c r="H62" s="11"/>
    </row>
    <row r="63" spans="1:10" s="7" customFormat="1" ht="19.5" customHeight="1">
      <c r="A63" s="9" t="s">
        <v>92</v>
      </c>
      <c r="B63" s="15">
        <f>188*6</f>
        <v>1128</v>
      </c>
      <c r="C63" s="15"/>
      <c r="D63" s="13"/>
      <c r="E63" s="7">
        <v>194</v>
      </c>
      <c r="F63" s="14">
        <v>50</v>
      </c>
      <c r="H63" s="7">
        <f t="shared" ref="H63" si="6">G63*F63</f>
        <v>0</v>
      </c>
      <c r="J63" s="7">
        <v>20</v>
      </c>
    </row>
    <row r="64" spans="1:10" s="7" customFormat="1" ht="24" customHeight="1">
      <c r="A64" s="9" t="s">
        <v>110</v>
      </c>
      <c r="B64" s="15">
        <f>250*6</f>
        <v>1500</v>
      </c>
      <c r="C64" s="15"/>
      <c r="D64" s="13">
        <f>1500/6</f>
        <v>250</v>
      </c>
      <c r="E64" s="7">
        <v>183</v>
      </c>
      <c r="F64" s="14">
        <f>D64/E64</f>
        <v>1.3661202185792349</v>
      </c>
    </row>
    <row r="65" spans="1:10" s="21" customFormat="1" ht="24" customHeight="1" thickBot="1">
      <c r="A65" s="18" t="s">
        <v>93</v>
      </c>
      <c r="B65" s="19"/>
      <c r="C65" s="19">
        <f>B63+B64</f>
        <v>2628</v>
      </c>
      <c r="D65" s="20"/>
      <c r="E65" s="20"/>
      <c r="F65" s="20"/>
    </row>
    <row r="66" spans="1:10" s="7" customFormat="1" ht="8.25" customHeight="1" thickTop="1">
      <c r="A66" s="42"/>
      <c r="B66" s="15"/>
      <c r="C66" s="53"/>
      <c r="D66" s="12"/>
      <c r="E66" s="12"/>
      <c r="H66" s="11"/>
      <c r="I66" s="11"/>
    </row>
    <row r="67" spans="1:10" s="21" customFormat="1" ht="24" customHeight="1" thickBot="1">
      <c r="A67" s="18" t="s">
        <v>107</v>
      </c>
      <c r="B67" s="19"/>
      <c r="C67" s="19">
        <f>SUM(C31:C65)</f>
        <v>23640</v>
      </c>
      <c r="D67" s="20"/>
      <c r="E67" s="20"/>
      <c r="F67" s="20"/>
    </row>
    <row r="68" spans="1:10" s="7" customFormat="1" ht="24.75" customHeight="1" thickTop="1">
      <c r="A68" s="42"/>
      <c r="B68" s="15"/>
      <c r="C68" s="53"/>
      <c r="D68" s="12"/>
      <c r="E68" s="12"/>
      <c r="H68" s="11"/>
      <c r="I68" s="11"/>
    </row>
    <row r="69" spans="1:10" s="7" customFormat="1" ht="60.75" customHeight="1">
      <c r="A69" s="42"/>
      <c r="B69" s="15"/>
      <c r="C69" s="53"/>
      <c r="D69" s="12"/>
      <c r="E69" s="12"/>
      <c r="H69" s="11"/>
      <c r="I69" s="11"/>
    </row>
    <row r="70" spans="1:10" s="21" customFormat="1" ht="24" customHeight="1" thickBot="1">
      <c r="A70" s="18" t="s">
        <v>111</v>
      </c>
      <c r="B70" s="19"/>
      <c r="C70" s="19">
        <v>8000</v>
      </c>
      <c r="D70" s="20"/>
      <c r="E70" s="20"/>
      <c r="F70" s="20"/>
    </row>
    <row r="71" spans="1:10" s="70" customFormat="1" ht="18.75" customHeight="1" thickTop="1" thickBot="1">
      <c r="A71" s="68"/>
      <c r="B71" s="69"/>
      <c r="C71" s="69"/>
      <c r="D71" s="16"/>
      <c r="E71" s="16"/>
      <c r="F71" s="16"/>
    </row>
    <row r="72" spans="1:10" s="7" customFormat="1" ht="24.75" customHeight="1" thickTop="1">
      <c r="A72" s="42"/>
      <c r="B72" s="15"/>
      <c r="C72" s="53"/>
      <c r="D72" s="12"/>
      <c r="E72" s="12"/>
      <c r="H72" s="11"/>
      <c r="I72" s="11"/>
    </row>
    <row r="73" spans="1:10" s="7" customFormat="1" ht="9" customHeight="1">
      <c r="A73" s="42"/>
      <c r="B73" s="15"/>
      <c r="C73" s="53"/>
      <c r="D73" s="12"/>
      <c r="E73" s="12"/>
      <c r="H73" s="11"/>
      <c r="I73" s="11"/>
    </row>
    <row r="74" spans="1:10" s="7" customFormat="1" ht="105" customHeight="1">
      <c r="A74" s="43" t="s">
        <v>80</v>
      </c>
      <c r="B74" s="44"/>
      <c r="C74" s="45">
        <f>C101</f>
        <v>11192</v>
      </c>
      <c r="D74" s="12"/>
      <c r="E74" s="12"/>
      <c r="H74" s="11"/>
      <c r="I74" s="11"/>
    </row>
    <row r="75" spans="1:10" s="47" customFormat="1" ht="36" customHeight="1">
      <c r="A75" s="43" t="s">
        <v>88</v>
      </c>
      <c r="B75" s="49"/>
      <c r="C75" s="45">
        <f>188*4</f>
        <v>752</v>
      </c>
      <c r="D75" s="46"/>
      <c r="E75" s="46"/>
      <c r="F75" s="31" t="s">
        <v>53</v>
      </c>
      <c r="G75" s="15">
        <f>250*6</f>
        <v>1500</v>
      </c>
      <c r="H75" s="48"/>
      <c r="I75" s="48"/>
    </row>
    <row r="76" spans="1:10" s="51" customFormat="1" ht="36" customHeight="1" thickBot="1">
      <c r="A76" s="18" t="s">
        <v>64</v>
      </c>
      <c r="B76" s="19"/>
      <c r="C76" s="19">
        <f>SUM(C74:C75)</f>
        <v>11944</v>
      </c>
      <c r="D76" s="50"/>
      <c r="E76" s="50"/>
      <c r="G76" s="51">
        <v>10</v>
      </c>
      <c r="H76" s="52">
        <v>200</v>
      </c>
      <c r="I76" s="52">
        <f t="shared" ref="I76" si="7">H76*G76</f>
        <v>2000</v>
      </c>
      <c r="J76" s="51">
        <f>I76/200</f>
        <v>10</v>
      </c>
    </row>
    <row r="77" spans="1:10" s="21" customFormat="1" ht="24" customHeight="1" thickTop="1">
      <c r="A77" s="43"/>
      <c r="B77" s="49"/>
      <c r="C77" s="49"/>
      <c r="D77" s="20"/>
      <c r="E77" s="20"/>
      <c r="F77" s="20"/>
      <c r="G77" s="20"/>
    </row>
    <row r="78" spans="1:10" s="51" customFormat="1" ht="36" customHeight="1">
      <c r="A78" s="42"/>
      <c r="B78" s="33"/>
      <c r="C78" s="33"/>
      <c r="D78" s="50"/>
      <c r="E78" s="50"/>
      <c r="H78" s="52"/>
      <c r="I78" s="52"/>
    </row>
    <row r="79" spans="1:10" s="35" customFormat="1" ht="36" customHeight="1">
      <c r="A79" s="42" t="s">
        <v>63</v>
      </c>
      <c r="B79" s="33"/>
      <c r="C79" s="33"/>
      <c r="D79" s="34"/>
      <c r="E79" s="34"/>
      <c r="H79" s="36"/>
      <c r="I79" s="36"/>
    </row>
    <row r="80" spans="1:10" s="35" customFormat="1" ht="36" customHeight="1">
      <c r="A80" s="42" t="s">
        <v>71</v>
      </c>
      <c r="B80" s="33"/>
      <c r="C80" s="33"/>
      <c r="D80" s="34"/>
      <c r="E80" s="34"/>
      <c r="H80" s="36"/>
      <c r="I80" s="36"/>
    </row>
    <row r="81" spans="1:11" s="35" customFormat="1" ht="36" customHeight="1">
      <c r="A81" s="9"/>
      <c r="B81" s="15"/>
      <c r="C81" s="15"/>
      <c r="D81" s="34"/>
      <c r="E81" s="34"/>
      <c r="F81" s="35" t="s">
        <v>66</v>
      </c>
      <c r="H81" s="36"/>
      <c r="I81" s="36"/>
    </row>
    <row r="82" spans="1:11" s="7" customFormat="1" ht="10.15" customHeight="1">
      <c r="A82" s="9" t="s">
        <v>73</v>
      </c>
      <c r="B82" s="15">
        <f>8*188</f>
        <v>1504</v>
      </c>
      <c r="C82" s="15"/>
      <c r="D82" s="13"/>
      <c r="E82" s="13"/>
      <c r="G82" s="14"/>
    </row>
    <row r="83" spans="1:11" s="7" customFormat="1" ht="34.9" customHeight="1" thickBot="1">
      <c r="A83" s="18" t="s">
        <v>75</v>
      </c>
      <c r="B83" s="19"/>
      <c r="C83" s="19">
        <f>B82</f>
        <v>1504</v>
      </c>
      <c r="D83" s="13"/>
      <c r="E83" s="13"/>
      <c r="F83" s="7">
        <v>20</v>
      </c>
      <c r="G83" s="14">
        <v>188</v>
      </c>
      <c r="H83" s="7">
        <f>F83*G83</f>
        <v>3760</v>
      </c>
      <c r="K83" s="7">
        <v>20</v>
      </c>
    </row>
    <row r="84" spans="1:11" s="21" customFormat="1" ht="24" customHeight="1" thickTop="1">
      <c r="A84" s="1"/>
      <c r="B84" s="1"/>
      <c r="C84" s="1"/>
      <c r="D84" s="20"/>
      <c r="E84" s="20"/>
      <c r="F84" s="20"/>
      <c r="G84" s="20"/>
    </row>
    <row r="85" spans="1:11" ht="21.75" customHeight="1">
      <c r="A85" s="9" t="s">
        <v>72</v>
      </c>
      <c r="B85" s="15">
        <f>8*188</f>
        <v>1504</v>
      </c>
      <c r="C85" s="15"/>
    </row>
    <row r="86" spans="1:11" s="7" customFormat="1" ht="36.6" customHeight="1" thickBot="1">
      <c r="A86" s="18" t="s">
        <v>76</v>
      </c>
      <c r="B86" s="19"/>
      <c r="C86" s="19">
        <f>B85</f>
        <v>1504</v>
      </c>
      <c r="D86" s="13"/>
      <c r="E86" s="13"/>
      <c r="F86" s="7">
        <v>94</v>
      </c>
      <c r="G86" s="14">
        <v>50</v>
      </c>
      <c r="K86" s="7">
        <v>20</v>
      </c>
    </row>
    <row r="87" spans="1:11" s="21" customFormat="1" ht="24" customHeight="1" thickTop="1">
      <c r="A87" s="1"/>
      <c r="B87" s="1"/>
      <c r="C87" s="1"/>
      <c r="D87" s="20"/>
      <c r="E87" s="20"/>
      <c r="F87" s="20"/>
      <c r="G87" s="20"/>
    </row>
    <row r="88" spans="1:11" ht="19.5" customHeight="1">
      <c r="A88" s="9" t="s">
        <v>74</v>
      </c>
      <c r="B88" s="15">
        <f>8*188</f>
        <v>1504</v>
      </c>
      <c r="C88" s="15"/>
    </row>
    <row r="89" spans="1:11" s="7" customFormat="1" ht="49.9" customHeight="1" thickBot="1">
      <c r="A89" s="18" t="s">
        <v>77</v>
      </c>
      <c r="B89" s="19"/>
      <c r="C89" s="19">
        <f>B88</f>
        <v>1504</v>
      </c>
      <c r="D89" s="13"/>
      <c r="E89" s="13"/>
      <c r="F89" s="7">
        <v>216</v>
      </c>
      <c r="G89" s="14">
        <v>50</v>
      </c>
      <c r="K89" s="7">
        <v>20</v>
      </c>
    </row>
    <row r="90" spans="1:11" s="21" customFormat="1" ht="24" customHeight="1" thickTop="1">
      <c r="A90" s="1"/>
      <c r="B90" s="1"/>
      <c r="C90" s="1"/>
      <c r="D90" s="20"/>
      <c r="E90" s="20"/>
      <c r="F90" s="20"/>
      <c r="G90" s="20"/>
    </row>
    <row r="91" spans="1:11" ht="23.25" customHeight="1">
      <c r="A91" s="9" t="s">
        <v>86</v>
      </c>
      <c r="B91" s="15">
        <f>6*188</f>
        <v>1128</v>
      </c>
      <c r="C91" s="15"/>
    </row>
    <row r="92" spans="1:11" s="7" customFormat="1" ht="36" customHeight="1" thickBot="1">
      <c r="A92" s="18" t="s">
        <v>78</v>
      </c>
      <c r="B92" s="19"/>
      <c r="C92" s="19">
        <f>B91</f>
        <v>1128</v>
      </c>
      <c r="D92" s="13"/>
      <c r="E92" s="13"/>
      <c r="F92" s="7">
        <v>186</v>
      </c>
      <c r="G92" s="14">
        <v>50</v>
      </c>
      <c r="H92" s="7" t="s">
        <v>67</v>
      </c>
      <c r="K92" s="7">
        <v>20</v>
      </c>
    </row>
    <row r="93" spans="1:11" s="21" customFormat="1" ht="24" customHeight="1" thickTop="1">
      <c r="A93" s="1"/>
      <c r="B93" s="1"/>
      <c r="C93" s="1"/>
      <c r="D93" s="20"/>
      <c r="E93" s="20"/>
      <c r="F93" s="20"/>
      <c r="G93" s="20"/>
    </row>
    <row r="94" spans="1:11" ht="24" customHeight="1">
      <c r="A94" s="9" t="s">
        <v>79</v>
      </c>
      <c r="B94" s="15">
        <f>96*50</f>
        <v>4800</v>
      </c>
      <c r="C94" s="15"/>
    </row>
    <row r="95" spans="1:11" s="7" customFormat="1" ht="19.5" customHeight="1" thickBot="1">
      <c r="A95" s="18" t="s">
        <v>81</v>
      </c>
      <c r="B95" s="19"/>
      <c r="C95" s="19">
        <f>B94</f>
        <v>4800</v>
      </c>
      <c r="D95" s="13"/>
      <c r="E95" s="13"/>
      <c r="F95" s="7">
        <f>289-194</f>
        <v>95</v>
      </c>
      <c r="G95" s="14">
        <v>50</v>
      </c>
      <c r="I95" s="7">
        <f t="shared" ref="I95" si="8">H95*G95</f>
        <v>0</v>
      </c>
      <c r="K95" s="7">
        <v>20</v>
      </c>
    </row>
    <row r="96" spans="1:11" s="21" customFormat="1" ht="24" customHeight="1" thickTop="1">
      <c r="A96" s="1"/>
      <c r="B96" s="1"/>
      <c r="C96" s="1"/>
      <c r="D96" s="20"/>
      <c r="E96" s="20"/>
      <c r="F96" s="20"/>
      <c r="G96" s="20"/>
    </row>
    <row r="97" spans="1:11" ht="16.149999999999999" customHeight="1">
      <c r="A97" s="9" t="s">
        <v>85</v>
      </c>
      <c r="B97" s="15"/>
      <c r="C97" s="15"/>
    </row>
    <row r="98" spans="1:11" s="7" customFormat="1" ht="19.5" customHeight="1">
      <c r="A98" s="9" t="s">
        <v>84</v>
      </c>
      <c r="B98" s="15">
        <f>188*4</f>
        <v>752</v>
      </c>
      <c r="C98" s="15"/>
      <c r="D98" s="13">
        <v>5</v>
      </c>
      <c r="E98" s="13"/>
      <c r="F98" s="7">
        <v>208</v>
      </c>
      <c r="G98" s="14">
        <f>D98*F98</f>
        <v>1040</v>
      </c>
      <c r="I98" s="7">
        <f t="shared" ref="I98" si="9">H98*G98</f>
        <v>0</v>
      </c>
      <c r="K98" s="7">
        <v>20</v>
      </c>
    </row>
    <row r="99" spans="1:11" s="7" customFormat="1" ht="24" customHeight="1" thickBot="1">
      <c r="A99" s="18" t="s">
        <v>82</v>
      </c>
      <c r="B99" s="19"/>
      <c r="C99" s="19">
        <f>B97+B98</f>
        <v>752</v>
      </c>
      <c r="D99" s="13">
        <v>188</v>
      </c>
      <c r="E99" s="13"/>
      <c r="F99" s="7">
        <v>185</v>
      </c>
      <c r="G99" s="14">
        <v>11</v>
      </c>
      <c r="H99" s="7">
        <f>F99*G99</f>
        <v>2035</v>
      </c>
      <c r="I99" s="7" t="s">
        <v>44</v>
      </c>
      <c r="J99" s="7">
        <f>1.5*200</f>
        <v>300</v>
      </c>
    </row>
    <row r="100" spans="1:11" s="21" customFormat="1" ht="24" customHeight="1" thickTop="1">
      <c r="A100" s="1"/>
      <c r="B100" s="1"/>
      <c r="C100" s="1"/>
      <c r="D100" s="20"/>
      <c r="E100" s="20"/>
      <c r="F100" s="20"/>
      <c r="G100" s="20"/>
    </row>
    <row r="101" spans="1:11" ht="16.5" thickBot="1">
      <c r="A101" s="18" t="s">
        <v>87</v>
      </c>
      <c r="B101" s="19"/>
      <c r="C101" s="19">
        <f>SUM(C81:C100)</f>
        <v>11192</v>
      </c>
    </row>
    <row r="102" spans="1:11" s="21" customFormat="1" ht="24" customHeight="1" thickTop="1">
      <c r="A102" s="32"/>
      <c r="B102" s="33"/>
      <c r="C102" s="33"/>
      <c r="D102" s="20"/>
      <c r="E102" s="20"/>
      <c r="F102" s="20" t="e">
        <f>#REF!+F83+F86+F89+F92+F95+#REF!+F98</f>
        <v>#REF!</v>
      </c>
      <c r="G102" s="20"/>
    </row>
    <row r="103" spans="1:11" s="35" customFormat="1" ht="36" customHeight="1">
      <c r="A103" s="37"/>
      <c r="B103" s="38"/>
      <c r="C103" s="38"/>
      <c r="D103" s="34"/>
      <c r="E103" s="34"/>
      <c r="G103" s="35">
        <v>10</v>
      </c>
      <c r="H103" s="36">
        <v>200</v>
      </c>
      <c r="I103" s="36">
        <f t="shared" ref="I103" si="10">H103*G103</f>
        <v>2000</v>
      </c>
      <c r="J103" s="35">
        <f>I103/200</f>
        <v>10</v>
      </c>
    </row>
    <row r="104" spans="1:11" s="40" customFormat="1" ht="7.5" customHeight="1">
      <c r="A104" s="42" t="s">
        <v>83</v>
      </c>
      <c r="B104" s="33"/>
      <c r="C104" s="33"/>
      <c r="D104" s="39"/>
      <c r="E104" s="39"/>
      <c r="H104" s="41"/>
      <c r="I104" s="41"/>
    </row>
    <row r="105" spans="1:11" s="35" customFormat="1" ht="36" customHeight="1">
      <c r="A105" s="9" t="s">
        <v>48</v>
      </c>
      <c r="B105" s="15">
        <f>188*3</f>
        <v>564</v>
      </c>
      <c r="C105" s="15"/>
      <c r="D105" s="34"/>
      <c r="E105" s="34"/>
      <c r="G105" s="35">
        <v>10</v>
      </c>
      <c r="H105" s="36">
        <v>200</v>
      </c>
      <c r="I105" s="36">
        <f t="shared" ref="I105:I106" si="11">H105*G105</f>
        <v>2000</v>
      </c>
      <c r="J105" s="35">
        <f>I105/200</f>
        <v>10</v>
      </c>
    </row>
    <row r="106" spans="1:11" s="7" customFormat="1" ht="19.5" customHeight="1">
      <c r="A106" s="9" t="s">
        <v>49</v>
      </c>
      <c r="B106" s="15">
        <f>3*188*6</f>
        <v>3384</v>
      </c>
      <c r="C106" s="15"/>
      <c r="D106" s="13"/>
      <c r="E106" s="13"/>
      <c r="F106" s="7">
        <f>129-70</f>
        <v>59</v>
      </c>
      <c r="G106" s="14">
        <v>90</v>
      </c>
      <c r="H106" s="7">
        <v>75</v>
      </c>
      <c r="I106" s="7">
        <f t="shared" si="11"/>
        <v>6750</v>
      </c>
      <c r="K106" s="7">
        <v>20</v>
      </c>
    </row>
    <row r="107" spans="1:11" s="7" customFormat="1" ht="24" customHeight="1" thickBot="1">
      <c r="A107" s="18" t="s">
        <v>47</v>
      </c>
      <c r="B107" s="19"/>
      <c r="C107" s="19">
        <f>B105+B106</f>
        <v>3948</v>
      </c>
      <c r="D107" s="13">
        <f>1500/6</f>
        <v>250</v>
      </c>
      <c r="E107" s="13"/>
      <c r="F107" s="7">
        <f>250/70</f>
        <v>3.5714285714285716</v>
      </c>
      <c r="G107" s="14">
        <f>F107*216</f>
        <v>771.42857142857144</v>
      </c>
      <c r="H107" s="7">
        <f>G107/200</f>
        <v>3.8571428571428572</v>
      </c>
      <c r="I107" s="7" t="s">
        <v>44</v>
      </c>
      <c r="J107" s="7">
        <f>1.5*200</f>
        <v>300</v>
      </c>
    </row>
    <row r="108" spans="1:11" s="21" customFormat="1" ht="24" customHeight="1" thickTop="1">
      <c r="A108" s="1"/>
      <c r="B108" s="1"/>
      <c r="C108" s="1"/>
      <c r="D108" s="20"/>
      <c r="E108" s="20"/>
      <c r="F108" s="20"/>
      <c r="G108" s="20"/>
    </row>
    <row r="109" spans="1:11" ht="15">
      <c r="A109" s="9" t="s">
        <v>45</v>
      </c>
      <c r="B109" s="15">
        <f>188*3</f>
        <v>564</v>
      </c>
      <c r="C109" s="15"/>
    </row>
    <row r="110" spans="1:11" s="7" customFormat="1" ht="19.5" customHeight="1">
      <c r="A110" s="9" t="s">
        <v>46</v>
      </c>
      <c r="B110" s="15">
        <f>3*188*6</f>
        <v>3384</v>
      </c>
      <c r="C110" s="15"/>
      <c r="D110" s="13"/>
      <c r="E110" s="13"/>
      <c r="F110" s="7">
        <f>129-70</f>
        <v>59</v>
      </c>
      <c r="G110" s="14">
        <v>90</v>
      </c>
      <c r="H110" s="7">
        <v>75</v>
      </c>
      <c r="I110" s="7">
        <f t="shared" ref="I110" si="12">H110*G110</f>
        <v>6750</v>
      </c>
      <c r="K110" s="7">
        <v>20</v>
      </c>
    </row>
    <row r="111" spans="1:11" s="7" customFormat="1" ht="24" customHeight="1" thickBot="1">
      <c r="A111" s="18" t="s">
        <v>50</v>
      </c>
      <c r="B111" s="19"/>
      <c r="C111" s="19">
        <f>B109+B110</f>
        <v>3948</v>
      </c>
      <c r="D111" s="13">
        <f>1500/6</f>
        <v>250</v>
      </c>
      <c r="E111" s="13"/>
      <c r="F111" s="7">
        <f>250/70</f>
        <v>3.5714285714285716</v>
      </c>
      <c r="G111" s="14">
        <f>F111*186</f>
        <v>664.28571428571433</v>
      </c>
      <c r="H111" s="7">
        <f>G111/200</f>
        <v>3.3214285714285716</v>
      </c>
      <c r="I111" s="7" t="s">
        <v>44</v>
      </c>
      <c r="J111" s="7">
        <f>1.5*200</f>
        <v>300</v>
      </c>
    </row>
    <row r="112" spans="1:11" s="21" customFormat="1" ht="24" customHeight="1" thickTop="1">
      <c r="A112" s="1"/>
      <c r="B112" s="1"/>
      <c r="C112" s="1"/>
      <c r="D112" s="20"/>
      <c r="E112" s="20"/>
      <c r="F112" s="20"/>
      <c r="G112" s="20"/>
    </row>
    <row r="113" spans="1:11" ht="15">
      <c r="A113" s="9" t="s">
        <v>51</v>
      </c>
      <c r="B113" s="15">
        <f>188*3</f>
        <v>564</v>
      </c>
      <c r="C113" s="15"/>
    </row>
    <row r="114" spans="1:11" s="7" customFormat="1" ht="19.5" customHeight="1">
      <c r="A114" s="9" t="s">
        <v>46</v>
      </c>
      <c r="B114" s="15">
        <f>3*188*6</f>
        <v>3384</v>
      </c>
      <c r="C114" s="15"/>
      <c r="D114" s="13"/>
      <c r="E114" s="13"/>
      <c r="F114" s="7">
        <f>129-70</f>
        <v>59</v>
      </c>
      <c r="G114" s="14">
        <v>90</v>
      </c>
      <c r="H114" s="7">
        <v>75</v>
      </c>
      <c r="I114" s="7">
        <f t="shared" ref="I114" si="13">H114*G114</f>
        <v>6750</v>
      </c>
      <c r="K114" s="7">
        <v>20</v>
      </c>
    </row>
    <row r="115" spans="1:11" s="7" customFormat="1" ht="24" customHeight="1" thickBot="1">
      <c r="A115" s="18" t="s">
        <v>55</v>
      </c>
      <c r="B115" s="19"/>
      <c r="C115" s="19">
        <f>B113+B114</f>
        <v>3948</v>
      </c>
      <c r="D115" s="13">
        <f>1500/6</f>
        <v>250</v>
      </c>
      <c r="E115" s="13"/>
      <c r="F115" s="7">
        <f>250/70</f>
        <v>3.5714285714285716</v>
      </c>
      <c r="G115" s="14">
        <f>F115*186</f>
        <v>664.28571428571433</v>
      </c>
      <c r="H115" s="7">
        <f>G115/200</f>
        <v>3.3214285714285716</v>
      </c>
      <c r="I115" s="7" t="s">
        <v>44</v>
      </c>
      <c r="J115" s="7">
        <f>1.5*200</f>
        <v>300</v>
      </c>
    </row>
    <row r="116" spans="1:11" s="21" customFormat="1" ht="24" customHeight="1" thickTop="1">
      <c r="A116" s="1"/>
      <c r="B116" s="1"/>
      <c r="C116" s="1"/>
      <c r="D116" s="20"/>
      <c r="E116" s="20"/>
      <c r="F116" s="20"/>
      <c r="G116" s="20"/>
    </row>
    <row r="117" spans="1:11" ht="15">
      <c r="A117" s="9" t="s">
        <v>52</v>
      </c>
      <c r="B117" s="15">
        <f>188*3</f>
        <v>564</v>
      </c>
      <c r="C117" s="15"/>
    </row>
    <row r="118" spans="1:11" s="7" customFormat="1" ht="19.5" customHeight="1">
      <c r="A118" s="9" t="s">
        <v>54</v>
      </c>
      <c r="B118" s="15">
        <f>3*188*1</f>
        <v>564</v>
      </c>
      <c r="C118" s="15"/>
      <c r="D118" s="13"/>
      <c r="E118" s="13"/>
      <c r="F118" s="7">
        <f>129-70</f>
        <v>59</v>
      </c>
      <c r="G118" s="14">
        <v>90</v>
      </c>
      <c r="H118" s="7">
        <v>75</v>
      </c>
      <c r="I118" s="7">
        <f t="shared" ref="I118" si="14">H118*G118</f>
        <v>6750</v>
      </c>
      <c r="K118" s="7">
        <v>20</v>
      </c>
    </row>
    <row r="119" spans="1:11" s="7" customFormat="1" ht="24" customHeight="1" thickBot="1">
      <c r="A119" s="18" t="s">
        <v>61</v>
      </c>
      <c r="B119" s="19"/>
      <c r="C119" s="19">
        <f>B117+B118</f>
        <v>1128</v>
      </c>
      <c r="D119" s="13">
        <f>1500/6</f>
        <v>250</v>
      </c>
      <c r="E119" s="13"/>
      <c r="F119" s="7">
        <f>250/70</f>
        <v>3.5714285714285716</v>
      </c>
      <c r="G119" s="14">
        <f>F119*183</f>
        <v>653.57142857142856</v>
      </c>
      <c r="H119" s="7">
        <f>G119/200</f>
        <v>3.2678571428571428</v>
      </c>
      <c r="I119" s="7" t="s">
        <v>44</v>
      </c>
      <c r="J119" s="7">
        <f>1.5*200</f>
        <v>300</v>
      </c>
    </row>
    <row r="120" spans="1:11" s="21" customFormat="1" ht="24" customHeight="1" thickTop="1">
      <c r="A120" s="1"/>
      <c r="B120" s="1"/>
      <c r="C120" s="1"/>
      <c r="D120" s="20"/>
      <c r="E120" s="20"/>
      <c r="F120" s="20"/>
      <c r="G120" s="20"/>
    </row>
    <row r="121" spans="1:11" ht="15">
      <c r="A121" s="9" t="s">
        <v>69</v>
      </c>
      <c r="B121" s="15">
        <f>188*3</f>
        <v>564</v>
      </c>
      <c r="C121" s="15"/>
    </row>
    <row r="122" spans="1:11" s="7" customFormat="1" ht="19.5" customHeight="1">
      <c r="A122" s="9" t="s">
        <v>70</v>
      </c>
      <c r="B122" s="15">
        <v>0</v>
      </c>
      <c r="C122" s="15"/>
      <c r="D122" s="13"/>
      <c r="E122" s="13"/>
      <c r="F122" s="7">
        <f>129-70</f>
        <v>59</v>
      </c>
      <c r="G122" s="14">
        <v>90</v>
      </c>
      <c r="H122" s="7">
        <v>75</v>
      </c>
      <c r="I122" s="7">
        <f t="shared" ref="I122" si="15">H122*G122</f>
        <v>6750</v>
      </c>
      <c r="K122" s="7">
        <v>20</v>
      </c>
    </row>
    <row r="123" spans="1:11" s="7" customFormat="1" ht="24" customHeight="1" thickBot="1">
      <c r="A123" s="18" t="s">
        <v>68</v>
      </c>
      <c r="B123" s="19"/>
      <c r="C123" s="19">
        <f>B121+B122</f>
        <v>564</v>
      </c>
      <c r="D123" s="13">
        <f>1500/6</f>
        <v>250</v>
      </c>
      <c r="E123" s="13"/>
      <c r="F123" s="7">
        <f>250/70</f>
        <v>3.5714285714285716</v>
      </c>
      <c r="G123" s="14">
        <f>F123*183</f>
        <v>653.57142857142856</v>
      </c>
      <c r="H123" s="7">
        <f>G123/200</f>
        <v>3.2678571428571428</v>
      </c>
      <c r="I123" s="7" t="s">
        <v>44</v>
      </c>
      <c r="J123" s="7">
        <f>1.5*200</f>
        <v>300</v>
      </c>
    </row>
    <row r="124" spans="1:11" s="21" customFormat="1" ht="24" customHeight="1" thickTop="1">
      <c r="A124" s="1"/>
      <c r="B124" s="1"/>
      <c r="C124" s="1"/>
      <c r="D124" s="20"/>
      <c r="E124" s="20"/>
      <c r="F124" s="20"/>
      <c r="G124" s="20"/>
    </row>
    <row r="125" spans="1:11" ht="16.5" thickBot="1">
      <c r="A125" s="18" t="s">
        <v>58</v>
      </c>
      <c r="B125" s="19"/>
      <c r="C125" s="19">
        <f>SUM(C107:C124)</f>
        <v>13536</v>
      </c>
    </row>
    <row r="126" spans="1:11" s="21" customFormat="1" ht="24" customHeight="1" thickTop="1">
      <c r="A126" s="1"/>
      <c r="B126" s="1"/>
      <c r="C126" s="1"/>
      <c r="D126" s="20"/>
      <c r="E126" s="20"/>
      <c r="F126" s="20"/>
      <c r="G126" s="20"/>
    </row>
    <row r="127" spans="1:11">
      <c r="A127" s="54"/>
      <c r="B127" s="54"/>
      <c r="C127" s="54"/>
    </row>
    <row r="128" spans="1:11" s="55" customFormat="1" ht="7.5" customHeight="1">
      <c r="A128" s="42" t="s">
        <v>56</v>
      </c>
      <c r="B128" s="33"/>
      <c r="C128" s="33"/>
    </row>
    <row r="129" spans="1:11" s="35" customFormat="1" ht="36" customHeight="1">
      <c r="A129" s="9" t="s">
        <v>59</v>
      </c>
      <c r="B129" s="15">
        <f>200*20</f>
        <v>4000</v>
      </c>
      <c r="C129" s="15"/>
      <c r="D129" s="34"/>
      <c r="E129" s="34"/>
      <c r="F129" s="35" t="s">
        <v>22</v>
      </c>
      <c r="G129" s="35" t="s">
        <v>57</v>
      </c>
      <c r="H129" s="36">
        <v>200</v>
      </c>
      <c r="I129" s="36" t="e">
        <f t="shared" ref="I129" si="16">H129*G129</f>
        <v>#VALUE!</v>
      </c>
      <c r="J129" s="35" t="e">
        <f>I129/200</f>
        <v>#VALUE!</v>
      </c>
    </row>
    <row r="130" spans="1:11" s="7" customFormat="1" ht="39" customHeight="1">
      <c r="A130" s="9" t="s">
        <v>60</v>
      </c>
      <c r="B130" s="15">
        <f>200*5</f>
        <v>1000</v>
      </c>
      <c r="C130" s="15"/>
      <c r="D130" s="13"/>
      <c r="E130" s="13"/>
      <c r="F130" s="11" t="e">
        <f>F102</f>
        <v>#REF!</v>
      </c>
      <c r="G130" s="14">
        <v>6</v>
      </c>
      <c r="H130" s="7" t="e">
        <f>F130*G130</f>
        <v>#REF!</v>
      </c>
      <c r="I130" s="7" t="e">
        <f>H130*8</f>
        <v>#REF!</v>
      </c>
      <c r="K130" s="7">
        <v>20</v>
      </c>
    </row>
    <row r="131" spans="1:11" s="7" customFormat="1" ht="39" customHeight="1" thickBot="1">
      <c r="A131" s="18" t="s">
        <v>62</v>
      </c>
      <c r="B131" s="19"/>
      <c r="C131" s="19">
        <f>SUM(B129:B130)</f>
        <v>5000</v>
      </c>
      <c r="D131" s="13"/>
      <c r="E131" s="13"/>
      <c r="F131" s="7">
        <f>2*8*6</f>
        <v>96</v>
      </c>
      <c r="G131" s="14">
        <v>200</v>
      </c>
      <c r="H131" s="7">
        <f>G131*F131</f>
        <v>19200</v>
      </c>
    </row>
    <row r="132" spans="1:11" s="21" customFormat="1" ht="24" customHeight="1" thickTop="1">
      <c r="A132" s="1"/>
      <c r="B132" s="1"/>
      <c r="C132" s="1"/>
      <c r="D132" s="20"/>
      <c r="E132" s="20"/>
      <c r="F132" s="20"/>
      <c r="G132" s="20"/>
    </row>
    <row r="141" spans="1:11">
      <c r="A141" s="1" t="s">
        <v>21</v>
      </c>
      <c r="B141" s="1">
        <v>3000</v>
      </c>
      <c r="C141" s="1">
        <v>70</v>
      </c>
    </row>
    <row r="142" spans="1:11">
      <c r="D142" s="2">
        <v>7</v>
      </c>
      <c r="F142" s="2">
        <f>B141*C141</f>
        <v>210000</v>
      </c>
      <c r="G142" s="2">
        <f>F142*7</f>
        <v>1470000</v>
      </c>
    </row>
    <row r="143" spans="1:11">
      <c r="A143" s="1" t="s">
        <v>31</v>
      </c>
    </row>
    <row r="144" spans="1:11">
      <c r="A144" s="1" t="s">
        <v>33</v>
      </c>
      <c r="B144" s="1">
        <f>3500/70</f>
        <v>50</v>
      </c>
    </row>
    <row r="145" spans="1:6">
      <c r="B145" s="1" t="s">
        <v>22</v>
      </c>
      <c r="C145" s="1" t="s">
        <v>23</v>
      </c>
    </row>
    <row r="146" spans="1:6" ht="15">
      <c r="A146" s="27" t="s">
        <v>24</v>
      </c>
      <c r="B146" s="1">
        <v>129</v>
      </c>
      <c r="C146" s="1">
        <v>72</v>
      </c>
      <c r="D146" s="1" t="s">
        <v>32</v>
      </c>
      <c r="E146" s="1"/>
      <c r="F146" s="30" t="s">
        <v>34</v>
      </c>
    </row>
    <row r="147" spans="1:6">
      <c r="A147" s="27" t="s">
        <v>25</v>
      </c>
      <c r="B147" s="1">
        <v>110</v>
      </c>
      <c r="C147" s="1">
        <v>35</v>
      </c>
      <c r="D147" s="2">
        <f t="shared" ref="D147:D153" si="17">B146-70</f>
        <v>59</v>
      </c>
      <c r="F147" s="2">
        <f>D147*50</f>
        <v>2950</v>
      </c>
    </row>
    <row r="148" spans="1:6">
      <c r="A148" s="27" t="s">
        <v>26</v>
      </c>
      <c r="B148" s="1">
        <v>94</v>
      </c>
      <c r="C148" s="1">
        <v>38</v>
      </c>
      <c r="D148" s="2">
        <f t="shared" si="17"/>
        <v>40</v>
      </c>
      <c r="F148" s="2">
        <f t="shared" ref="F148:F153" si="18">D148*50</f>
        <v>2000</v>
      </c>
    </row>
    <row r="149" spans="1:6">
      <c r="A149" s="27" t="s">
        <v>28</v>
      </c>
      <c r="B149" s="1">
        <v>216</v>
      </c>
      <c r="C149" s="1">
        <v>11</v>
      </c>
      <c r="D149" s="2">
        <f t="shared" si="17"/>
        <v>24</v>
      </c>
      <c r="F149" s="2">
        <f t="shared" si="18"/>
        <v>1200</v>
      </c>
    </row>
    <row r="150" spans="1:6">
      <c r="A150" s="27" t="s">
        <v>27</v>
      </c>
      <c r="B150" s="1">
        <v>186</v>
      </c>
      <c r="C150" s="1">
        <v>73</v>
      </c>
      <c r="D150" s="2">
        <f t="shared" si="17"/>
        <v>146</v>
      </c>
      <c r="F150" s="2">
        <f t="shared" si="18"/>
        <v>7300</v>
      </c>
    </row>
    <row r="151" spans="1:6">
      <c r="A151" s="27" t="s">
        <v>29</v>
      </c>
      <c r="B151" s="1">
        <v>194</v>
      </c>
      <c r="C151" s="1">
        <v>9</v>
      </c>
      <c r="D151" s="2">
        <f t="shared" si="17"/>
        <v>116</v>
      </c>
      <c r="F151" s="2">
        <f t="shared" si="18"/>
        <v>5800</v>
      </c>
    </row>
    <row r="152" spans="1:6">
      <c r="A152" s="27" t="s">
        <v>30</v>
      </c>
      <c r="B152" s="1">
        <v>183</v>
      </c>
      <c r="C152" s="1">
        <v>14</v>
      </c>
      <c r="D152" s="2">
        <f t="shared" si="17"/>
        <v>124</v>
      </c>
      <c r="F152" s="2">
        <f t="shared" si="18"/>
        <v>6200</v>
      </c>
    </row>
    <row r="153" spans="1:6">
      <c r="A153" s="27"/>
      <c r="D153" s="2">
        <f t="shared" si="17"/>
        <v>113</v>
      </c>
      <c r="F153" s="2">
        <f t="shared" si="18"/>
        <v>5650</v>
      </c>
    </row>
    <row r="154" spans="1:6">
      <c r="B154" s="28"/>
      <c r="C154" s="28"/>
    </row>
    <row r="155" spans="1:6">
      <c r="D155" s="29"/>
      <c r="E155" s="29"/>
      <c r="F155" s="29"/>
    </row>
    <row r="156" spans="1:6">
      <c r="B156" s="1">
        <f>SUM(B146:B155)</f>
        <v>1112</v>
      </c>
    </row>
    <row r="157" spans="1:6" ht="15.75" thickBot="1">
      <c r="D157" s="2">
        <f>SUM(D147:D156)</f>
        <v>622</v>
      </c>
      <c r="F157" s="19">
        <f>SUM(F147:F156)</f>
        <v>31100</v>
      </c>
    </row>
    <row r="158" spans="1:6" ht="15" thickTop="1"/>
    <row r="159" spans="1:6">
      <c r="A159" s="1" t="s">
        <v>35</v>
      </c>
      <c r="B159" s="1">
        <f>250/70</f>
        <v>3.5714285714285716</v>
      </c>
    </row>
    <row r="160" spans="1:6">
      <c r="A160" s="1" t="s">
        <v>36</v>
      </c>
      <c r="B160" s="1">
        <f>3.5*619</f>
        <v>2166.5</v>
      </c>
    </row>
    <row r="161" spans="1:12">
      <c r="A161" s="1" t="s">
        <v>37</v>
      </c>
      <c r="B161" s="1">
        <f t="shared" ref="B161:B165" si="19">3.5*619</f>
        <v>2166.5</v>
      </c>
      <c r="F161" s="1">
        <f t="shared" ref="F161:F166" si="20">3.5*619</f>
        <v>2166.5</v>
      </c>
    </row>
    <row r="162" spans="1:12">
      <c r="A162" s="1" t="s">
        <v>38</v>
      </c>
      <c r="B162" s="1">
        <f t="shared" si="19"/>
        <v>2166.5</v>
      </c>
      <c r="F162" s="1">
        <f t="shared" si="20"/>
        <v>2166.5</v>
      </c>
    </row>
    <row r="163" spans="1:12">
      <c r="A163" s="1" t="s">
        <v>39</v>
      </c>
      <c r="B163" s="1">
        <f t="shared" si="19"/>
        <v>2166.5</v>
      </c>
      <c r="F163" s="1">
        <f t="shared" si="20"/>
        <v>2166.5</v>
      </c>
    </row>
    <row r="164" spans="1:12">
      <c r="A164" s="1" t="s">
        <v>40</v>
      </c>
      <c r="B164" s="1">
        <f t="shared" si="19"/>
        <v>2166.5</v>
      </c>
      <c r="F164" s="1">
        <f t="shared" si="20"/>
        <v>2166.5</v>
      </c>
    </row>
    <row r="165" spans="1:12">
      <c r="A165" s="1" t="s">
        <v>41</v>
      </c>
      <c r="B165" s="1">
        <f t="shared" si="19"/>
        <v>2166.5</v>
      </c>
      <c r="F165" s="1">
        <f t="shared" si="20"/>
        <v>2166.5</v>
      </c>
    </row>
    <row r="166" spans="1:12">
      <c r="F166" s="1">
        <f t="shared" si="20"/>
        <v>2166.5</v>
      </c>
    </row>
    <row r="168" spans="1:12">
      <c r="F168" s="29"/>
    </row>
    <row r="170" spans="1:12" ht="15.75" thickBot="1">
      <c r="F170" s="19">
        <f>SUM(F161:F169)</f>
        <v>12999</v>
      </c>
    </row>
    <row r="171" spans="1:12" ht="15" thickTop="1">
      <c r="A171" s="1" t="s">
        <v>42</v>
      </c>
    </row>
    <row r="172" spans="1:12" ht="15.75" thickBot="1">
      <c r="F172" s="19">
        <f>F170+F157</f>
        <v>44099</v>
      </c>
    </row>
    <row r="173" spans="1:12" ht="15" thickTop="1"/>
    <row r="175" spans="1:12" ht="36">
      <c r="A175" s="56" t="s">
        <v>18</v>
      </c>
      <c r="B175" s="64"/>
      <c r="C175" s="25"/>
    </row>
    <row r="176" spans="1:12" s="3" customFormat="1" ht="32.1" customHeight="1">
      <c r="A176" s="17"/>
      <c r="B176" s="15"/>
      <c r="C176" s="22"/>
      <c r="D176" s="2"/>
      <c r="E176" s="2"/>
      <c r="F176" s="6" t="s">
        <v>0</v>
      </c>
      <c r="G176" s="6" t="s">
        <v>1</v>
      </c>
      <c r="H176" s="6" t="s">
        <v>2</v>
      </c>
      <c r="I176" s="6" t="s">
        <v>4</v>
      </c>
      <c r="J176" s="6" t="s">
        <v>6</v>
      </c>
      <c r="K176" s="6" t="s">
        <v>3</v>
      </c>
      <c r="L176" s="6" t="s">
        <v>5</v>
      </c>
    </row>
    <row r="177" spans="1:14" s="7" customFormat="1" ht="9" customHeight="1">
      <c r="A177" s="9" t="s">
        <v>16</v>
      </c>
      <c r="B177" s="63"/>
      <c r="C177" s="63"/>
      <c r="D177" s="23"/>
      <c r="E177" s="23"/>
      <c r="F177" s="23"/>
      <c r="I177" s="11"/>
      <c r="K177" s="7" t="s">
        <v>8</v>
      </c>
      <c r="N177" s="7" t="s">
        <v>9</v>
      </c>
    </row>
    <row r="178" spans="1:14" s="7" customFormat="1" ht="150" hidden="1" customHeight="1">
      <c r="A178" s="9" t="s">
        <v>19</v>
      </c>
      <c r="B178" s="63"/>
      <c r="C178" s="63"/>
      <c r="D178" s="24"/>
      <c r="E178" s="24"/>
      <c r="F178" s="7">
        <f>41+57+34</f>
        <v>132</v>
      </c>
      <c r="G178" s="7" t="s">
        <v>10</v>
      </c>
      <c r="J178" s="7" t="e">
        <f>G178*200</f>
        <v>#VALUE!</v>
      </c>
      <c r="K178" s="7" t="e">
        <f>J178+I178</f>
        <v>#VALUE!</v>
      </c>
      <c r="L178" s="7" t="e">
        <f>K178/200</f>
        <v>#VALUE!</v>
      </c>
    </row>
    <row r="179" spans="1:14" s="7" customFormat="1" ht="134.25" hidden="1" customHeight="1">
      <c r="A179" s="9" t="s">
        <v>12</v>
      </c>
      <c r="B179" s="63"/>
      <c r="C179" s="63"/>
      <c r="D179" s="24"/>
      <c r="E179" s="24"/>
      <c r="F179" s="7">
        <f>41+57+34</f>
        <v>132</v>
      </c>
      <c r="G179" s="7" t="s">
        <v>10</v>
      </c>
      <c r="J179" s="7" t="e">
        <f>G179*200</f>
        <v>#VALUE!</v>
      </c>
      <c r="K179" s="7" t="e">
        <f>J179+I179</f>
        <v>#VALUE!</v>
      </c>
      <c r="L179" s="7" t="e">
        <f>K179/200</f>
        <v>#VALUE!</v>
      </c>
    </row>
    <row r="180" spans="1:14" s="7" customFormat="1" ht="92.25" hidden="1" customHeight="1">
      <c r="A180" s="26" t="s">
        <v>13</v>
      </c>
      <c r="B180" s="15"/>
      <c r="C180" s="15"/>
      <c r="D180" s="24"/>
      <c r="E180" s="24"/>
      <c r="F180" s="7">
        <f>41+57+34</f>
        <v>132</v>
      </c>
      <c r="G180" s="7" t="s">
        <v>10</v>
      </c>
      <c r="J180" s="7" t="e">
        <f>G180*200</f>
        <v>#VALUE!</v>
      </c>
      <c r="K180" s="7" t="e">
        <f>J180+I180</f>
        <v>#VALUE!</v>
      </c>
      <c r="L180" s="7" t="e">
        <f>K180/200</f>
        <v>#VALUE!</v>
      </c>
    </row>
    <row r="181" spans="1:14" s="7" customFormat="1" ht="36" customHeight="1">
      <c r="A181" s="9" t="s">
        <v>14</v>
      </c>
      <c r="B181" s="15">
        <f>70*50</f>
        <v>3500</v>
      </c>
      <c r="C181" s="15"/>
      <c r="D181" s="12"/>
      <c r="E181" s="12"/>
      <c r="G181" s="7">
        <v>10</v>
      </c>
      <c r="H181" s="11">
        <v>200</v>
      </c>
      <c r="I181" s="11">
        <f t="shared" ref="I181:I183" si="21">H181*G181</f>
        <v>2000</v>
      </c>
      <c r="J181" s="7">
        <f>I181/200</f>
        <v>10</v>
      </c>
    </row>
    <row r="182" spans="1:14" s="7" customFormat="1" ht="19.5" customHeight="1">
      <c r="A182" s="9" t="s">
        <v>15</v>
      </c>
      <c r="B182" s="15">
        <f>250*6</f>
        <v>1500</v>
      </c>
      <c r="C182" s="15"/>
      <c r="D182" s="13"/>
      <c r="E182" s="13"/>
      <c r="F182" s="7">
        <f>3500/70</f>
        <v>50</v>
      </c>
      <c r="G182" s="14">
        <v>90</v>
      </c>
      <c r="H182" s="7">
        <v>75</v>
      </c>
      <c r="I182" s="7">
        <f t="shared" si="21"/>
        <v>6750</v>
      </c>
      <c r="K182" s="7">
        <v>20</v>
      </c>
    </row>
    <row r="183" spans="1:14" s="7" customFormat="1" ht="24" customHeight="1" thickBot="1">
      <c r="A183" s="18" t="s">
        <v>17</v>
      </c>
      <c r="B183" s="19"/>
      <c r="C183" s="19">
        <f>B181+B182</f>
        <v>5000</v>
      </c>
      <c r="D183" s="13">
        <f>1500/6</f>
        <v>250</v>
      </c>
      <c r="E183" s="13"/>
      <c r="F183" s="7">
        <f>D183*8</f>
        <v>2000</v>
      </c>
      <c r="G183" s="14"/>
      <c r="H183" s="7">
        <v>75</v>
      </c>
      <c r="I183" s="7">
        <f t="shared" si="21"/>
        <v>0</v>
      </c>
      <c r="K183" s="7">
        <v>20</v>
      </c>
    </row>
    <row r="184" spans="1:14" s="21" customFormat="1" ht="24" customHeight="1" thickTop="1">
      <c r="A184" s="9"/>
      <c r="B184" s="15"/>
      <c r="C184" s="15"/>
      <c r="D184" s="20"/>
      <c r="E184" s="20"/>
      <c r="F184" s="20"/>
      <c r="G184" s="20"/>
    </row>
    <row r="185" spans="1:14" s="7" customFormat="1" ht="15.75" customHeight="1" thickBot="1">
      <c r="A185" s="18" t="s">
        <v>20</v>
      </c>
      <c r="B185" s="19"/>
      <c r="C185" s="19">
        <f>C183*8</f>
        <v>40000</v>
      </c>
      <c r="D185" s="13"/>
      <c r="E185" s="13"/>
      <c r="G185" s="14"/>
    </row>
    <row r="186" spans="1:14" s="21" customFormat="1" ht="24" customHeight="1" thickTop="1">
      <c r="A186" s="1"/>
      <c r="B186" s="1"/>
      <c r="C186" s="1"/>
      <c r="D186" s="20"/>
      <c r="E186" s="20"/>
      <c r="F186" s="20"/>
      <c r="G186" s="20"/>
    </row>
    <row r="188" spans="1:14" ht="16.5" thickBot="1">
      <c r="A188" s="18" t="s">
        <v>43</v>
      </c>
      <c r="B188" s="19"/>
      <c r="C188" s="19">
        <f>C186*8</f>
        <v>0</v>
      </c>
    </row>
    <row r="189" spans="1:14" s="21" customFormat="1" ht="24" customHeight="1" thickTop="1">
      <c r="A189" s="1"/>
      <c r="B189" s="1"/>
      <c r="C189" s="1"/>
      <c r="D189" s="20"/>
      <c r="E189" s="20"/>
      <c r="F189" s="20"/>
      <c r="G189" s="20"/>
    </row>
  </sheetData>
  <mergeCells count="8">
    <mergeCell ref="A27:C27"/>
    <mergeCell ref="A25:C25"/>
    <mergeCell ref="A26:C26"/>
    <mergeCell ref="A4:C4"/>
    <mergeCell ref="A5:C5"/>
    <mergeCell ref="A6:C6"/>
    <mergeCell ref="A7:C7"/>
    <mergeCell ref="A24:C24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2024-04-12T15:50:33Z</cp:lastPrinted>
  <dcterms:created xsi:type="dcterms:W3CDTF">2001-04-07T14:32:34Z</dcterms:created>
  <dcterms:modified xsi:type="dcterms:W3CDTF">2024-11-04T11:50:18Z</dcterms:modified>
</cp:coreProperties>
</file>