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ate1904="1"/>
  <mc:AlternateContent xmlns:mc="http://schemas.openxmlformats.org/markup-compatibility/2006">
    <mc:Choice Requires="x15">
      <x15ac:absPath xmlns:x15ac="http://schemas.microsoft.com/office/spreadsheetml/2010/11/ac" url="D:\Condivisa\GEWISS 2\_GEWISS CONTEGGI\"/>
    </mc:Choice>
  </mc:AlternateContent>
  <xr:revisionPtr revIDLastSave="0" documentId="13_ncr:1_{63D3BF46-BB75-4ECF-AEAC-9853223D26F4}" xr6:coauthVersionLast="47" xr6:coauthVersionMax="47" xr10:uidLastSave="{00000000-0000-0000-0000-000000000000}"/>
  <bookViews>
    <workbookView xWindow="2760" yWindow="3495" windowWidth="23520" windowHeight="1384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Foglio1!$A$1:$C$32</definedName>
    <definedName name="Print_Area" localSheetId="0">Foglio1!$A$1:$C$15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K30" i="1"/>
  <c r="I30" i="1"/>
  <c r="B30" i="1"/>
  <c r="C31" i="1" s="1"/>
  <c r="C11" i="1" s="1"/>
  <c r="H29" i="1"/>
  <c r="J29" i="1" s="1"/>
  <c r="B24" i="1"/>
  <c r="B20" i="1"/>
  <c r="C21" i="1" s="1"/>
  <c r="B16" i="1" l="1"/>
  <c r="C25" i="1" l="1"/>
  <c r="K24" i="1"/>
  <c r="I24" i="1"/>
  <c r="H23" i="1"/>
  <c r="J23" i="1" s="1"/>
  <c r="I20" i="1" l="1"/>
  <c r="B42" i="1"/>
  <c r="H19" i="1"/>
  <c r="H10" i="1" l="1"/>
  <c r="G27" i="1" l="1"/>
  <c r="C17" i="1"/>
  <c r="C27" i="1" s="1"/>
  <c r="B37" i="1"/>
  <c r="B38" i="1"/>
  <c r="B41" i="1"/>
  <c r="B45" i="1"/>
  <c r="B46" i="1"/>
  <c r="B49" i="1"/>
  <c r="C51" i="1" s="1"/>
  <c r="J11" i="1"/>
  <c r="K11" i="1" s="1"/>
  <c r="K50" i="1"/>
  <c r="G50" i="1"/>
  <c r="H50" i="1" s="1"/>
  <c r="I50" i="1" s="1"/>
  <c r="E50" i="1"/>
  <c r="J49" i="1"/>
  <c r="G49" i="1"/>
  <c r="K20" i="1"/>
  <c r="J19" i="1"/>
  <c r="J56" i="1"/>
  <c r="K56" i="1" s="1"/>
  <c r="J28" i="1"/>
  <c r="K28" i="1" s="1"/>
  <c r="K38" i="1"/>
  <c r="G38" i="1"/>
  <c r="H38" i="1" s="1"/>
  <c r="I38" i="1" s="1"/>
  <c r="E38" i="1"/>
  <c r="J37" i="1"/>
  <c r="G37" i="1"/>
  <c r="J36" i="1"/>
  <c r="K36" i="1" s="1"/>
  <c r="K46" i="1"/>
  <c r="G46" i="1"/>
  <c r="H46" i="1" s="1"/>
  <c r="I46" i="1" s="1"/>
  <c r="E46" i="1"/>
  <c r="J45" i="1"/>
  <c r="G45" i="1"/>
  <c r="K42" i="1"/>
  <c r="G42" i="1"/>
  <c r="H42" i="1" s="1"/>
  <c r="I42" i="1" s="1"/>
  <c r="E42" i="1"/>
  <c r="J41" i="1"/>
  <c r="G41" i="1"/>
  <c r="B85" i="1"/>
  <c r="C113" i="1"/>
  <c r="B106" i="1"/>
  <c r="B107" i="1"/>
  <c r="J107" i="1"/>
  <c r="E107" i="1"/>
  <c r="G107" i="1" s="1"/>
  <c r="J106" i="1"/>
  <c r="G106" i="1"/>
  <c r="J105" i="1"/>
  <c r="K105" i="1" s="1"/>
  <c r="K104" i="1"/>
  <c r="L104" i="1" s="1"/>
  <c r="M104" i="1" s="1"/>
  <c r="G104" i="1"/>
  <c r="K103" i="1"/>
  <c r="L103" i="1" s="1"/>
  <c r="M103" i="1" s="1"/>
  <c r="G103" i="1"/>
  <c r="K102" i="1"/>
  <c r="L102" i="1" s="1"/>
  <c r="M102" i="1" s="1"/>
  <c r="G102" i="1"/>
  <c r="E71" i="1"/>
  <c r="G71" i="1" s="1"/>
  <c r="G85" i="1"/>
  <c r="G86" i="1"/>
  <c r="G87" i="1"/>
  <c r="G88" i="1"/>
  <c r="G89" i="1"/>
  <c r="G90" i="1"/>
  <c r="E72" i="1"/>
  <c r="E73" i="1"/>
  <c r="G73" i="1" s="1"/>
  <c r="E74" i="1"/>
  <c r="G74" i="1" s="1"/>
  <c r="E75" i="1"/>
  <c r="G75" i="1" s="1"/>
  <c r="E76" i="1"/>
  <c r="G76" i="1" s="1"/>
  <c r="E77" i="1"/>
  <c r="G77" i="1" s="1"/>
  <c r="B90" i="1"/>
  <c r="B89" i="1"/>
  <c r="B88" i="1"/>
  <c r="B87" i="1"/>
  <c r="B86" i="1"/>
  <c r="B84" i="1"/>
  <c r="B69" i="1"/>
  <c r="B81" i="1"/>
  <c r="G66" i="1"/>
  <c r="H66" i="1" s="1"/>
  <c r="K7" i="1"/>
  <c r="L7" i="1" s="1"/>
  <c r="M7" i="1" s="1"/>
  <c r="G7" i="1"/>
  <c r="K6" i="1"/>
  <c r="L6" i="1" s="1"/>
  <c r="M6" i="1" s="1"/>
  <c r="G6" i="1"/>
  <c r="G8" i="1"/>
  <c r="K8" i="1"/>
  <c r="L8" i="1" s="1"/>
  <c r="M8" i="1" s="1"/>
  <c r="H2" i="1"/>
  <c r="G2" i="1"/>
  <c r="C10" i="1" l="1"/>
  <c r="C12" i="1" s="1"/>
  <c r="C47" i="1"/>
  <c r="C108" i="1"/>
  <c r="C110" i="1" s="1"/>
  <c r="G94" i="1"/>
  <c r="C43" i="1"/>
  <c r="C39" i="1"/>
  <c r="E81" i="1"/>
  <c r="G72" i="1"/>
  <c r="G81" i="1" s="1"/>
  <c r="G96" i="1" s="1"/>
  <c r="C53" i="1" l="1"/>
</calcChain>
</file>

<file path=xl/sharedStrings.xml><?xml version="1.0" encoding="utf-8"?>
<sst xmlns="http://schemas.openxmlformats.org/spreadsheetml/2006/main" count="106" uniqueCount="83">
  <si>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</si>
  <si>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</si>
  <si>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</si>
  <si>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</si>
  <si>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</si>
  <si>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</si>
  <si>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</si>
  <si>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</si>
  <si>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</si>
  <si>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</si>
  <si>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</si>
  <si>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</si>
  <si>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</si>
  <si>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</si>
  <si>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</si>
  <si>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</si>
  <si>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</si>
  <si>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</si>
  <si>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</si>
  <si>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</si>
  <si>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</si>
  <si>
    <t>AUDIO</t>
  </si>
  <si>
    <t>pagine</t>
  </si>
  <si>
    <t>audio</t>
  </si>
  <si>
    <t>CORSO 1 ELETTROTECNICA</t>
  </si>
  <si>
    <t>CORSO 2 ILLUMINOTECNICA mod 1</t>
  </si>
  <si>
    <t>CORSO 2 ILLUMINOTECNICA mod 2</t>
  </si>
  <si>
    <t>CORSO 4 BUILDING</t>
  </si>
  <si>
    <t>CORSO 3 INSTALLATION</t>
  </si>
  <si>
    <t>CORSO 5 LIGHTING</t>
  </si>
  <si>
    <t>CORSO 6 MOBILITY</t>
  </si>
  <si>
    <t>preventivato 70 X 7 lingue</t>
  </si>
  <si>
    <t>differenza</t>
  </si>
  <si>
    <t>costo  ita a pagina</t>
  </si>
  <si>
    <t>costo ITA pagine in più</t>
  </si>
  <si>
    <t>costo  EN a pagina</t>
  </si>
  <si>
    <t>costo  EN PAGINE AGGIUNTIVE</t>
  </si>
  <si>
    <t>costo  FR PAGINE AGGIUNTIVE</t>
  </si>
  <si>
    <t>costo  ES PAGINE AGGIUNTIVE</t>
  </si>
  <si>
    <t>costo DE PAGINE AGGIUNTIVE</t>
  </si>
  <si>
    <t>costo  RO PAGINE AGGIUNTIVE</t>
  </si>
  <si>
    <t>costo  TU PAGINE AGGIUNTIVE</t>
  </si>
  <si>
    <t>TOTALE AGGIUNTIVO</t>
  </si>
  <si>
    <t>CONSUNTIVO AL 2-5-2024</t>
  </si>
  <si>
    <t>1,5 GIORNATE *200</t>
  </si>
  <si>
    <r>
      <t>Localizzazione in 6 lingue NH</t>
    </r>
    <r>
      <rPr>
        <b/>
        <sz val="11"/>
        <rFont val="Arial"/>
        <family val="2"/>
      </rPr>
      <t xml:space="preserve"> (3 GIORNATE X EURO 188,00 X 6 lingue)</t>
    </r>
  </si>
  <si>
    <t>TOTALE CORSO 3 INSTALLATION NH in 7 LINGUE</t>
  </si>
  <si>
    <r>
      <t xml:space="preserve">CORSO 3 INSTALLATION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</si>
  <si>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(3 GIORNATE X EURO 188,00 X 6 lingue)</t>
    </r>
  </si>
  <si>
    <t>TOTALE CORSO 4 BUILDING NH  in 7 LINGUE</t>
  </si>
  <si>
    <r>
      <t xml:space="preserve">CORSO 6 MOBILITY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</si>
  <si>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(70 pagine ognuno Euro 250,00 X 6 lingue)</t>
    </r>
  </si>
  <si>
    <r>
      <t xml:space="preserve">Localizzazione in  lingua en </t>
    </r>
    <r>
      <rPr>
        <b/>
        <sz val="11"/>
        <rFont val="Arial"/>
        <family val="2"/>
      </rPr>
      <t xml:space="preserve"> (3 GIORNATE X EURO 188,00 X 1 lingua)</t>
    </r>
  </si>
  <si>
    <t>lingue</t>
  </si>
  <si>
    <t>CONSUNTIVO SVILUPPO 4 CORSI NH IN 7 LINGUE</t>
  </si>
  <si>
    <t>TOTALE CORSO 6 MOBILITY NH in 2 LINGUE</t>
  </si>
  <si>
    <t>dettaglio</t>
  </si>
  <si>
    <t xml:space="preserve">TOTALE </t>
  </si>
  <si>
    <t>A PAGINA XLF</t>
  </si>
  <si>
    <t>PP</t>
  </si>
  <si>
    <t>TOTALE CORSO 7 ENERGY NH in 1 LINGUA</t>
  </si>
  <si>
    <r>
      <t xml:space="preserve">CORSO 7 ENERGY NH </t>
    </r>
    <r>
      <rPr>
        <b/>
        <sz val="11"/>
        <rFont val="Arial"/>
        <family val="2"/>
      </rPr>
      <t xml:space="preserve"> (3 GIORNATE X EURO 188,00) </t>
    </r>
  </si>
  <si>
    <t>Localizzazione  da ricevere</t>
  </si>
  <si>
    <r>
      <t xml:space="preserve">CORSO 4 BUILDING NH </t>
    </r>
    <r>
      <rPr>
        <b/>
        <sz val="11"/>
        <rFont val="Arial"/>
        <family val="2"/>
      </rPr>
      <t>(3 GIORNATE X EURO 188,00)</t>
    </r>
  </si>
  <si>
    <t>CONSUNTIVO CORSI NH RIDOTTI no</t>
  </si>
  <si>
    <t>CONTEGGIO PRODUZIONE POWERPOINT DI TUTTI I CORSI no</t>
  </si>
  <si>
    <t xml:space="preserve">Consuntivo VARIAZIONI corsi ESTERI online DE-RO - GEWISS - Mario Lange </t>
  </si>
  <si>
    <t>Beinasco 04.11.2024</t>
  </si>
  <si>
    <t>CONSUNTIVO VARIAZIONI CORSI COMPLETI  E NH</t>
  </si>
  <si>
    <r>
      <t xml:space="preserve">CORSO 7 ELETTROTECNICA </t>
    </r>
    <r>
      <rPr>
        <b/>
        <sz val="11"/>
        <rFont val="Arial"/>
        <family val="2"/>
      </rPr>
      <t>(185 PAGINE)</t>
    </r>
    <r>
      <rPr>
        <sz val="11"/>
        <rFont val="Arial"/>
        <family val="2"/>
      </rPr>
      <t xml:space="preserve">  </t>
    </r>
  </si>
  <si>
    <t>Variazioni in  lingua DE (3 GIORNATE X EURO 188,00)</t>
  </si>
  <si>
    <t>Localizzazione versioni completa e NH in  lingua DE  (4 GIORNATE X EURO 188,00)</t>
  </si>
  <si>
    <t>TOTALE CORSO 7 ENERGY DE</t>
  </si>
  <si>
    <t>TOTALE CORSO 3 INSTALLATION DE</t>
  </si>
  <si>
    <t>CORSO 3 INSTALLATION  VARIAZIONI DE
Localizzazione versioni completa e NH in  lingua DE  (4 GIORNATE X EURO 188,00)</t>
  </si>
  <si>
    <t>CONSUNTIVO VARIAZIONI CORSI DE</t>
  </si>
  <si>
    <t>TOTALE CORSO 1 ELETTROTECNICA DE</t>
  </si>
  <si>
    <t>TOTALE CORSO 7 ENERGY RO</t>
  </si>
  <si>
    <t>Localizzazione versioni completa e NH in  lingua RO  (4 GIORNATE X EURO 188,00)</t>
  </si>
  <si>
    <t xml:space="preserve">CORSO 7 ENERGY RO (142 PAGINE)  </t>
  </si>
  <si>
    <t xml:space="preserve">CORSO 7 ENERGY DE (142 PAGINE)  </t>
  </si>
  <si>
    <t>CONSUNTIVO VARIAZIONI / PRODUZIONE CORSI COMPLETI e NH in DE</t>
  </si>
  <si>
    <t>CONSUNTIVO VARIAZIONI / PRODUZIONE CORSO ENERGY e NH in 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</si>
</sst>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4" fontId="16" fillId="4" borderId="0" xfId="0" applyNumberFormat="1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vertical="center"/>
    </xf>
    <xf numFmtId="2" fontId="17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" fontId="8" fillId="3" borderId="0" xfId="0" applyNumberFormat="1" applyFont="1" applyFill="1"/>
    <xf numFmtId="0" fontId="2" fillId="2" borderId="0" xfId="0" applyFont="1" applyFill="1" applyAlignment="1">
      <alignment horizontal="right"/>
    </xf>
    <xf numFmtId="0" fontId="6" fillId="0" borderId="1" xfId="0" applyFont="1" applyBorder="1" applyAlignment="1">
      <alignment horizontal="left"/>
    </xf>
    <xf numFmtId="4" fontId="8" fillId="0" borderId="1" xfId="0" applyNumberFormat="1" applyFont="1" applyBorder="1"/>
    <xf numFmtId="4" fontId="8" fillId="0" borderId="0" xfId="0" applyNumberFormat="1" applyFont="1"/>
    <xf numFmtId="0" fontId="7" fillId="0" borderId="0" xfId="0" applyFont="1"/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2" xfId="0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O114"/>
  <sheetViews>
    <sheetView tabSelected="1" zoomScale="72" zoomScaleNormal="72" workbookViewId="0">
      <selection sqref="A1:C32"/>
    </sheetView>
  </sheetViews>
  <sheetFormatPr defaultColWidth="10.85546875" defaultRowHeight="14.25"/>
  <cols>
    <col min="1" max="1" width="110" style="1" customWidth="1"/>
    <col min="2" max="2" width="15.42578125" style="1" customWidth="1"/>
    <col min="3" max="3" width="19.7109375" style="1" customWidth="1"/>
    <col min="4" max="4" width="31.28515625" style="1" customWidth="1"/>
    <col min="5" max="5" width="16" style="2" customWidth="1"/>
    <col min="6" max="6" width="43.5703125" style="2" customWidth="1"/>
    <col min="7" max="7" width="31.5703125" style="2" customWidth="1"/>
    <col min="8" max="8" width="22.28515625" style="2" customWidth="1"/>
    <col min="9" max="9" width="10.140625" style="2" customWidth="1"/>
    <col min="10" max="10" width="12.42578125" style="2" customWidth="1"/>
    <col min="11" max="16384" width="10.85546875" style="2"/>
  </cols>
  <sheetData>
    <row r="1" spans="1:15" ht="38.1" customHeight="1">
      <c r="A1" s="8" t="s">
        <v>7</v>
      </c>
      <c r="B1" s="10"/>
      <c r="C1" s="10"/>
      <c r="D1" s="10"/>
      <c r="E1" s="10"/>
      <c r="F1" s="10"/>
    </row>
    <row r="2" spans="1:15" ht="94.5" customHeight="1">
      <c r="A2" s="9" t="s">
        <v>11</v>
      </c>
      <c r="B2" s="4"/>
      <c r="C2" s="5" t="s">
        <v>67</v>
      </c>
      <c r="D2" s="5"/>
      <c r="E2" s="5"/>
      <c r="F2" s="5"/>
      <c r="G2" s="2">
        <f>63*20%</f>
        <v>12.600000000000001</v>
      </c>
      <c r="H2" s="16" t="e">
        <f>#REF!+13</f>
        <v>#REF!</v>
      </c>
    </row>
    <row r="3" spans="1:15" ht="12" customHeight="1">
      <c r="A3" s="9"/>
      <c r="B3" s="4"/>
      <c r="C3" s="4"/>
      <c r="D3" s="4"/>
      <c r="E3" s="5"/>
      <c r="F3" s="5"/>
    </row>
    <row r="4" spans="1:15" s="3" customFormat="1" ht="32.1" customHeight="1">
      <c r="A4" s="64" t="s">
        <v>66</v>
      </c>
      <c r="B4" s="65"/>
      <c r="C4" s="66"/>
      <c r="D4" s="57"/>
      <c r="E4" s="2"/>
      <c r="F4" s="2"/>
      <c r="G4" s="6" t="s">
        <v>0</v>
      </c>
      <c r="H4" s="6" t="s">
        <v>58</v>
      </c>
      <c r="I4" s="6" t="s">
        <v>2</v>
      </c>
      <c r="J4" s="6" t="s">
        <v>4</v>
      </c>
      <c r="K4" s="6" t="s">
        <v>6</v>
      </c>
      <c r="L4" s="6" t="s">
        <v>3</v>
      </c>
      <c r="M4" s="6" t="s">
        <v>5</v>
      </c>
    </row>
    <row r="5" spans="1:15" s="7" customFormat="1" ht="9" customHeight="1">
      <c r="A5" s="17"/>
      <c r="B5" s="15"/>
      <c r="C5" s="22"/>
      <c r="D5" s="22"/>
      <c r="E5" s="23"/>
      <c r="F5" s="23"/>
      <c r="G5" s="23"/>
      <c r="J5" s="11"/>
      <c r="L5" s="7" t="s">
        <v>8</v>
      </c>
      <c r="O5" s="7" t="s">
        <v>9</v>
      </c>
    </row>
    <row r="6" spans="1:15" s="7" customFormat="1" ht="150" hidden="1" customHeight="1">
      <c r="A6" s="67" t="s">
        <v>16</v>
      </c>
      <c r="B6" s="68"/>
      <c r="C6" s="68"/>
      <c r="D6" s="56"/>
      <c r="E6" s="24"/>
      <c r="F6" s="24"/>
      <c r="G6" s="7">
        <f>41+57+34</f>
        <v>132</v>
      </c>
      <c r="H6" s="7" t="s">
        <v>10</v>
      </c>
      <c r="K6" s="7" t="e">
        <f>H6*200</f>
        <v>#VALUE!</v>
      </c>
      <c r="L6" s="7" t="e">
        <f>K6+J6</f>
        <v>#VALUE!</v>
      </c>
      <c r="M6" s="7" t="e">
        <f>L6/200</f>
        <v>#VALUE!</v>
      </c>
    </row>
    <row r="7" spans="1:15" s="7" customFormat="1" ht="134.25" hidden="1" customHeight="1">
      <c r="A7" s="67" t="s">
        <v>19</v>
      </c>
      <c r="B7" s="68"/>
      <c r="C7" s="68"/>
      <c r="D7" s="56"/>
      <c r="E7" s="24"/>
      <c r="F7" s="24"/>
      <c r="G7" s="7">
        <f>41+57+34</f>
        <v>132</v>
      </c>
      <c r="H7" s="7" t="s">
        <v>10</v>
      </c>
      <c r="K7" s="7" t="e">
        <f>H7*200</f>
        <v>#VALUE!</v>
      </c>
      <c r="L7" s="7" t="e">
        <f>K7+J7</f>
        <v>#VALUE!</v>
      </c>
      <c r="M7" s="7" t="e">
        <f>L7/200</f>
        <v>#VALUE!</v>
      </c>
    </row>
    <row r="8" spans="1:15" s="7" customFormat="1" ht="92.25" hidden="1" customHeight="1">
      <c r="A8" s="67" t="s">
        <v>12</v>
      </c>
      <c r="B8" s="68"/>
      <c r="C8" s="68"/>
      <c r="D8" s="56"/>
      <c r="E8" s="24"/>
      <c r="F8" s="24"/>
      <c r="G8" s="7">
        <f>41+57+34</f>
        <v>132</v>
      </c>
      <c r="H8" s="7" t="s">
        <v>10</v>
      </c>
      <c r="K8" s="7" t="e">
        <f>H8*200</f>
        <v>#VALUE!</v>
      </c>
      <c r="L8" s="7" t="e">
        <f>K8+J8</f>
        <v>#VALUE!</v>
      </c>
      <c r="M8" s="7" t="e">
        <f>L8/200</f>
        <v>#VALUE!</v>
      </c>
    </row>
    <row r="9" spans="1:15" s="7" customFormat="1" ht="9" customHeight="1">
      <c r="A9" s="42"/>
      <c r="B9" s="15"/>
      <c r="C9" s="53"/>
      <c r="D9" s="53"/>
      <c r="E9" s="12"/>
      <c r="F9" s="12"/>
      <c r="I9" s="11"/>
      <c r="J9" s="11"/>
    </row>
    <row r="10" spans="1:15" s="47" customFormat="1" ht="36" customHeight="1">
      <c r="A10" s="43" t="s">
        <v>81</v>
      </c>
      <c r="B10" s="44"/>
      <c r="C10" s="45">
        <f>C27</f>
        <v>1504</v>
      </c>
      <c r="D10" s="45"/>
      <c r="E10" s="46"/>
      <c r="F10" s="46"/>
      <c r="G10" s="31" t="s">
        <v>51</v>
      </c>
      <c r="H10" s="15">
        <f>250*6</f>
        <v>1500</v>
      </c>
      <c r="I10" s="48"/>
      <c r="J10" s="48"/>
    </row>
    <row r="11" spans="1:15" s="51" customFormat="1" ht="36" customHeight="1">
      <c r="A11" s="43" t="s">
        <v>82</v>
      </c>
      <c r="B11" s="49"/>
      <c r="C11" s="45">
        <f>C31</f>
        <v>564</v>
      </c>
      <c r="D11" s="45"/>
      <c r="E11" s="50"/>
      <c r="F11" s="50"/>
      <c r="H11" s="51">
        <v>10</v>
      </c>
      <c r="I11" s="52">
        <v>200</v>
      </c>
      <c r="J11" s="52">
        <f t="shared" ref="J11" si="0">I11*H11</f>
        <v>2000</v>
      </c>
      <c r="K11" s="51">
        <f>J11/200</f>
        <v>10</v>
      </c>
    </row>
    <row r="12" spans="1:15" s="21" customFormat="1" ht="24" customHeight="1" thickBot="1">
      <c r="A12" s="18" t="s">
        <v>57</v>
      </c>
      <c r="B12" s="19"/>
      <c r="C12" s="19">
        <f>SUM(C10:C11)</f>
        <v>2068</v>
      </c>
      <c r="D12" s="58"/>
      <c r="E12" s="20"/>
      <c r="F12" s="20"/>
      <c r="G12" s="20"/>
      <c r="H12" s="20"/>
    </row>
    <row r="13" spans="1:15" s="51" customFormat="1" ht="36" customHeight="1" thickTop="1">
      <c r="A13" s="43"/>
      <c r="B13" s="49"/>
      <c r="C13" s="49"/>
      <c r="D13" s="49"/>
      <c r="E13" s="50"/>
      <c r="F13" s="50"/>
      <c r="I13" s="52"/>
      <c r="J13" s="52"/>
    </row>
    <row r="14" spans="1:15" s="35" customFormat="1" ht="36" customHeight="1">
      <c r="A14" s="42" t="s">
        <v>56</v>
      </c>
      <c r="B14" s="33"/>
      <c r="C14" s="33"/>
      <c r="D14" s="33"/>
      <c r="E14" s="34"/>
      <c r="F14" s="34"/>
      <c r="I14" s="36"/>
      <c r="J14" s="36"/>
    </row>
    <row r="15" spans="1:15" s="35" customFormat="1" ht="36" customHeight="1">
      <c r="A15" s="42" t="s">
        <v>68</v>
      </c>
      <c r="B15" s="33"/>
      <c r="C15" s="33"/>
      <c r="D15" s="33"/>
      <c r="E15" s="34"/>
      <c r="F15" s="34"/>
      <c r="G15" s="35" t="s">
        <v>59</v>
      </c>
      <c r="I15" s="36"/>
      <c r="J15" s="36"/>
    </row>
    <row r="16" spans="1:15" s="7" customFormat="1" ht="49.9" customHeight="1">
      <c r="A16" s="9" t="s">
        <v>74</v>
      </c>
      <c r="B16" s="15">
        <f>4*188</f>
        <v>752</v>
      </c>
      <c r="C16" s="15"/>
      <c r="D16" s="15"/>
      <c r="E16" s="13"/>
      <c r="F16" s="13"/>
      <c r="G16" s="7">
        <v>216</v>
      </c>
      <c r="H16" s="14">
        <v>50</v>
      </c>
      <c r="L16" s="7">
        <v>20</v>
      </c>
    </row>
    <row r="17" spans="1:12" s="21" customFormat="1" ht="24" customHeight="1" thickBot="1">
      <c r="A17" s="18" t="s">
        <v>73</v>
      </c>
      <c r="B17" s="19"/>
      <c r="C17" s="19">
        <f>B16</f>
        <v>752</v>
      </c>
      <c r="D17" s="58"/>
      <c r="E17" s="20"/>
      <c r="F17" s="20"/>
      <c r="G17" s="20"/>
      <c r="H17" s="20"/>
    </row>
    <row r="18" spans="1:12" ht="24.75" customHeight="1" thickTop="1"/>
    <row r="19" spans="1:12" s="7" customFormat="1" ht="19.5" customHeight="1">
      <c r="A19" s="9" t="s">
        <v>80</v>
      </c>
      <c r="B19" s="15"/>
      <c r="C19" s="15"/>
      <c r="D19" s="15"/>
      <c r="E19" s="13"/>
      <c r="F19" s="13"/>
      <c r="G19" s="7">
        <v>208</v>
      </c>
      <c r="H19" s="14">
        <f>E19*G19</f>
        <v>0</v>
      </c>
      <c r="J19" s="7">
        <f t="shared" ref="J19" si="1">I19*H19</f>
        <v>0</v>
      </c>
      <c r="L19" s="7">
        <v>20</v>
      </c>
    </row>
    <row r="20" spans="1:12" s="7" customFormat="1" ht="24" customHeight="1">
      <c r="A20" s="9" t="s">
        <v>71</v>
      </c>
      <c r="B20" s="15">
        <f>188*4</f>
        <v>752</v>
      </c>
      <c r="C20" s="15"/>
      <c r="D20" s="15"/>
      <c r="E20" s="13"/>
      <c r="F20" s="13"/>
      <c r="G20" s="7">
        <v>185</v>
      </c>
      <c r="H20" s="14">
        <v>11</v>
      </c>
      <c r="I20" s="7">
        <f>G20*H20</f>
        <v>2035</v>
      </c>
      <c r="J20" s="7" t="s">
        <v>44</v>
      </c>
      <c r="K20" s="7">
        <f>1.5*200</f>
        <v>300</v>
      </c>
    </row>
    <row r="21" spans="1:12" s="21" customFormat="1" ht="24" customHeight="1" thickBot="1">
      <c r="A21" s="18" t="s">
        <v>72</v>
      </c>
      <c r="B21" s="19"/>
      <c r="C21" s="19">
        <f>SUM(B20:B20)</f>
        <v>752</v>
      </c>
      <c r="D21" s="58"/>
      <c r="E21" s="20"/>
      <c r="F21" s="20"/>
      <c r="G21" s="20"/>
      <c r="H21" s="20"/>
    </row>
    <row r="22" spans="1:12" ht="28.5" customHeight="1" thickTop="1"/>
    <row r="23" spans="1:12" s="7" customFormat="1" ht="19.5" customHeight="1">
      <c r="A23" s="9" t="s">
        <v>69</v>
      </c>
      <c r="B23" s="15"/>
      <c r="C23" s="15"/>
      <c r="D23" s="15"/>
      <c r="E23" s="13"/>
      <c r="F23" s="13"/>
      <c r="G23" s="7">
        <v>208</v>
      </c>
      <c r="H23" s="14">
        <f>E23*G23</f>
        <v>0</v>
      </c>
      <c r="J23" s="7">
        <f t="shared" ref="J23" si="2">I23*H23</f>
        <v>0</v>
      </c>
      <c r="L23" s="7">
        <v>20</v>
      </c>
    </row>
    <row r="24" spans="1:12" s="7" customFormat="1" ht="24" customHeight="1">
      <c r="A24" s="9" t="s">
        <v>70</v>
      </c>
      <c r="B24" s="15">
        <f>188*3</f>
        <v>564</v>
      </c>
      <c r="C24" s="15"/>
      <c r="D24" s="15"/>
      <c r="E24" s="13"/>
      <c r="F24" s="13"/>
      <c r="G24" s="7">
        <v>185</v>
      </c>
      <c r="H24" s="14">
        <v>11</v>
      </c>
      <c r="I24" s="7">
        <f>G24*H24</f>
        <v>2035</v>
      </c>
      <c r="J24" s="7" t="s">
        <v>44</v>
      </c>
      <c r="K24" s="7">
        <f>1.5*200</f>
        <v>300</v>
      </c>
    </row>
    <row r="25" spans="1:12" s="21" customFormat="1" ht="24" customHeight="1" thickBot="1">
      <c r="A25" s="18" t="s">
        <v>76</v>
      </c>
      <c r="B25" s="19"/>
      <c r="C25" s="19">
        <f>B23+B24</f>
        <v>564</v>
      </c>
      <c r="D25" s="58"/>
      <c r="E25" s="20"/>
      <c r="F25" s="20"/>
      <c r="G25" s="20"/>
      <c r="H25" s="20"/>
    </row>
    <row r="26" spans="1:12" s="63" customFormat="1" ht="24" customHeight="1" thickTop="1" thickBot="1">
      <c r="A26" s="60"/>
      <c r="B26" s="61"/>
      <c r="C26" s="61"/>
      <c r="D26" s="62"/>
      <c r="E26" s="16"/>
      <c r="F26" s="16"/>
      <c r="G26" s="16"/>
      <c r="H26" s="16"/>
    </row>
    <row r="27" spans="1:12" s="21" customFormat="1" ht="24" customHeight="1" thickTop="1" thickBot="1">
      <c r="A27" s="18" t="s">
        <v>75</v>
      </c>
      <c r="B27" s="19"/>
      <c r="C27" s="19">
        <f>SUM(C16:C22)</f>
        <v>1504</v>
      </c>
      <c r="D27" s="58"/>
      <c r="E27" s="20"/>
      <c r="F27" s="20"/>
      <c r="G27" s="20" t="e">
        <f>#REF!+#REF!+#REF!+G16+#REF!+#REF!+#REF!+G19</f>
        <v>#REF!</v>
      </c>
      <c r="H27" s="20"/>
    </row>
    <row r="28" spans="1:12" s="35" customFormat="1" ht="30.75" customHeight="1" thickTop="1">
      <c r="A28" s="32"/>
      <c r="B28" s="33"/>
      <c r="C28" s="33"/>
      <c r="D28" s="33"/>
      <c r="E28" s="34"/>
      <c r="F28" s="34"/>
      <c r="H28" s="35">
        <v>10</v>
      </c>
      <c r="I28" s="36">
        <v>200</v>
      </c>
      <c r="J28" s="36">
        <f t="shared" ref="J28" si="3">I28*H28</f>
        <v>2000</v>
      </c>
      <c r="K28" s="35">
        <f>J28/200</f>
        <v>10</v>
      </c>
    </row>
    <row r="29" spans="1:12" s="7" customFormat="1" ht="19.5" customHeight="1">
      <c r="A29" s="9" t="s">
        <v>79</v>
      </c>
      <c r="B29" s="15"/>
      <c r="C29" s="15"/>
      <c r="D29" s="15"/>
      <c r="E29" s="13"/>
      <c r="F29" s="13"/>
      <c r="G29" s="7">
        <v>208</v>
      </c>
      <c r="H29" s="14">
        <f>E29*G29</f>
        <v>0</v>
      </c>
      <c r="J29" s="7">
        <f t="shared" ref="J29" si="4">I29*H29</f>
        <v>0</v>
      </c>
      <c r="L29" s="7">
        <v>20</v>
      </c>
    </row>
    <row r="30" spans="1:12" s="7" customFormat="1" ht="24" customHeight="1">
      <c r="A30" s="9" t="s">
        <v>78</v>
      </c>
      <c r="B30" s="15">
        <f>188*3</f>
        <v>564</v>
      </c>
      <c r="C30" s="15"/>
      <c r="D30" s="15"/>
      <c r="E30" s="13"/>
      <c r="F30" s="13"/>
      <c r="G30" s="7">
        <v>185</v>
      </c>
      <c r="H30" s="14">
        <v>11</v>
      </c>
      <c r="I30" s="7">
        <f>G30*H30</f>
        <v>2035</v>
      </c>
      <c r="J30" s="7" t="s">
        <v>44</v>
      </c>
      <c r="K30" s="7">
        <f>1.5*200</f>
        <v>300</v>
      </c>
    </row>
    <row r="31" spans="1:12" s="21" customFormat="1" ht="24" customHeight="1" thickBot="1">
      <c r="A31" s="18" t="s">
        <v>77</v>
      </c>
      <c r="B31" s="19"/>
      <c r="C31" s="19">
        <f>B30</f>
        <v>564</v>
      </c>
      <c r="D31" s="58"/>
      <c r="E31" s="20"/>
      <c r="F31" s="20"/>
      <c r="G31" s="20"/>
      <c r="H31" s="20"/>
    </row>
    <row r="32" spans="1:12" s="35" customFormat="1" ht="30.75" customHeight="1" thickTop="1">
      <c r="A32" s="32"/>
      <c r="B32" s="33"/>
      <c r="C32" s="33"/>
      <c r="D32" s="33"/>
      <c r="E32" s="34"/>
      <c r="F32" s="34"/>
      <c r="H32" s="35">
        <v>10</v>
      </c>
      <c r="I32" s="36">
        <v>200</v>
      </c>
      <c r="J32" s="36">
        <f t="shared" ref="J32" si="5">I32*H32</f>
        <v>2000</v>
      </c>
      <c r="K32" s="35">
        <f>J32/200</f>
        <v>10</v>
      </c>
    </row>
    <row r="33" spans="1:12" ht="172.5" customHeight="1"/>
    <row r="34" spans="1:12" s="40" customFormat="1" ht="7.5" customHeight="1">
      <c r="A34" s="37"/>
      <c r="B34" s="38"/>
      <c r="C34" s="38"/>
      <c r="D34" s="38"/>
      <c r="E34" s="39"/>
      <c r="F34" s="39"/>
      <c r="I34" s="41"/>
      <c r="J34" s="41"/>
    </row>
    <row r="35" spans="1:12" s="40" customFormat="1" ht="7.5" customHeight="1">
      <c r="A35" s="37"/>
      <c r="B35" s="38"/>
      <c r="C35" s="38"/>
      <c r="D35" s="38"/>
      <c r="E35" s="39"/>
      <c r="F35" s="39"/>
      <c r="I35" s="41"/>
      <c r="J35" s="41"/>
    </row>
    <row r="36" spans="1:12" s="35" customFormat="1" ht="36" customHeight="1">
      <c r="A36" s="42" t="s">
        <v>64</v>
      </c>
      <c r="B36" s="33"/>
      <c r="C36" s="33"/>
      <c r="D36" s="33"/>
      <c r="E36" s="34"/>
      <c r="F36" s="34"/>
      <c r="H36" s="35">
        <v>10</v>
      </c>
      <c r="I36" s="36">
        <v>200</v>
      </c>
      <c r="J36" s="36">
        <f t="shared" ref="J36:J37" si="6">I36*H36</f>
        <v>2000</v>
      </c>
      <c r="K36" s="35">
        <f>J36/200</f>
        <v>10</v>
      </c>
    </row>
    <row r="37" spans="1:12" s="7" customFormat="1" ht="19.5" customHeight="1">
      <c r="A37" s="9" t="s">
        <v>47</v>
      </c>
      <c r="B37" s="15">
        <f>188*3</f>
        <v>564</v>
      </c>
      <c r="C37" s="15"/>
      <c r="D37" s="15"/>
      <c r="E37" s="13"/>
      <c r="F37" s="13"/>
      <c r="G37" s="7">
        <f>129-70</f>
        <v>59</v>
      </c>
      <c r="H37" s="14">
        <v>90</v>
      </c>
      <c r="I37" s="7">
        <v>75</v>
      </c>
      <c r="J37" s="7">
        <f t="shared" si="6"/>
        <v>6750</v>
      </c>
      <c r="L37" s="7">
        <v>20</v>
      </c>
    </row>
    <row r="38" spans="1:12" s="7" customFormat="1" ht="24" customHeight="1">
      <c r="A38" s="9" t="s">
        <v>48</v>
      </c>
      <c r="B38" s="15">
        <f>3*188*6</f>
        <v>3384</v>
      </c>
      <c r="C38" s="15"/>
      <c r="D38" s="15"/>
      <c r="E38" s="13">
        <f>1500/6</f>
        <v>250</v>
      </c>
      <c r="F38" s="13"/>
      <c r="G38" s="7">
        <f>250/70</f>
        <v>3.5714285714285716</v>
      </c>
      <c r="H38" s="14">
        <f>G38*216</f>
        <v>771.42857142857144</v>
      </c>
      <c r="I38" s="7">
        <f>H38/200</f>
        <v>3.8571428571428572</v>
      </c>
      <c r="J38" s="7" t="s">
        <v>44</v>
      </c>
      <c r="K38" s="7">
        <f>1.5*200</f>
        <v>300</v>
      </c>
    </row>
    <row r="39" spans="1:12" s="21" customFormat="1" ht="24" customHeight="1" thickBot="1">
      <c r="A39" s="18" t="s">
        <v>46</v>
      </c>
      <c r="B39" s="19"/>
      <c r="C39" s="19">
        <f>B37+B38</f>
        <v>3948</v>
      </c>
      <c r="D39" s="58"/>
      <c r="E39" s="20"/>
      <c r="F39" s="20"/>
      <c r="G39" s="20"/>
      <c r="H39" s="20"/>
    </row>
    <row r="40" spans="1:12" ht="15" thickTop="1"/>
    <row r="41" spans="1:12" s="7" customFormat="1" ht="19.5" customHeight="1">
      <c r="A41" s="9" t="s">
        <v>63</v>
      </c>
      <c r="B41" s="15">
        <f>188*3</f>
        <v>564</v>
      </c>
      <c r="C41" s="15"/>
      <c r="D41" s="15"/>
      <c r="E41" s="13"/>
      <c r="F41" s="13"/>
      <c r="G41" s="7">
        <f>129-70</f>
        <v>59</v>
      </c>
      <c r="H41" s="14">
        <v>90</v>
      </c>
      <c r="I41" s="7">
        <v>75</v>
      </c>
      <c r="J41" s="7">
        <f t="shared" ref="J41" si="7">I41*H41</f>
        <v>6750</v>
      </c>
      <c r="L41" s="7">
        <v>20</v>
      </c>
    </row>
    <row r="42" spans="1:12" s="7" customFormat="1" ht="24" customHeight="1">
      <c r="A42" s="9" t="s">
        <v>45</v>
      </c>
      <c r="B42" s="15">
        <f>3*188*6</f>
        <v>3384</v>
      </c>
      <c r="C42" s="15"/>
      <c r="D42" s="15"/>
      <c r="E42" s="13">
        <f>1500/6</f>
        <v>250</v>
      </c>
      <c r="F42" s="13"/>
      <c r="G42" s="7">
        <f>250/70</f>
        <v>3.5714285714285716</v>
      </c>
      <c r="H42" s="14">
        <f>G42*186</f>
        <v>664.28571428571433</v>
      </c>
      <c r="I42" s="7">
        <f>H42/200</f>
        <v>3.3214285714285716</v>
      </c>
      <c r="J42" s="7" t="s">
        <v>44</v>
      </c>
      <c r="K42" s="7">
        <f>1.5*200</f>
        <v>300</v>
      </c>
    </row>
    <row r="43" spans="1:12" s="21" customFormat="1" ht="24" customHeight="1" thickBot="1">
      <c r="A43" s="18" t="s">
        <v>49</v>
      </c>
      <c r="B43" s="19"/>
      <c r="C43" s="19">
        <f>B41+B42</f>
        <v>3948</v>
      </c>
      <c r="D43" s="58"/>
      <c r="E43" s="20"/>
      <c r="F43" s="20"/>
      <c r="G43" s="20"/>
      <c r="H43" s="20"/>
    </row>
    <row r="44" spans="1:12" ht="15" thickTop="1"/>
    <row r="45" spans="1:12" s="7" customFormat="1" ht="19.5" customHeight="1">
      <c r="A45" s="9" t="s">
        <v>50</v>
      </c>
      <c r="B45" s="15">
        <f>188*3</f>
        <v>564</v>
      </c>
      <c r="C45" s="15"/>
      <c r="D45" s="15"/>
      <c r="E45" s="13"/>
      <c r="F45" s="13"/>
      <c r="G45" s="7">
        <f>129-70</f>
        <v>59</v>
      </c>
      <c r="H45" s="14">
        <v>90</v>
      </c>
      <c r="I45" s="7">
        <v>75</v>
      </c>
      <c r="J45" s="7">
        <f t="shared" ref="J45" si="8">I45*H45</f>
        <v>6750</v>
      </c>
      <c r="L45" s="7">
        <v>20</v>
      </c>
    </row>
    <row r="46" spans="1:12" s="7" customFormat="1" ht="24" customHeight="1">
      <c r="A46" s="9" t="s">
        <v>52</v>
      </c>
      <c r="B46" s="15">
        <f>3*188*1</f>
        <v>564</v>
      </c>
      <c r="C46" s="15"/>
      <c r="D46" s="15"/>
      <c r="E46" s="13">
        <f>1500/6</f>
        <v>250</v>
      </c>
      <c r="F46" s="13"/>
      <c r="G46" s="7">
        <f>250/70</f>
        <v>3.5714285714285716</v>
      </c>
      <c r="H46" s="14">
        <f>G46*183</f>
        <v>653.57142857142856</v>
      </c>
      <c r="I46" s="7">
        <f>H46/200</f>
        <v>3.2678571428571428</v>
      </c>
      <c r="J46" s="7" t="s">
        <v>44</v>
      </c>
      <c r="K46" s="7">
        <f>1.5*200</f>
        <v>300</v>
      </c>
    </row>
    <row r="47" spans="1:12" s="21" customFormat="1" ht="24" customHeight="1" thickBot="1">
      <c r="A47" s="18" t="s">
        <v>55</v>
      </c>
      <c r="B47" s="19"/>
      <c r="C47" s="19">
        <f>B45+B46</f>
        <v>1128</v>
      </c>
      <c r="D47" s="58"/>
      <c r="E47" s="20"/>
      <c r="F47" s="20"/>
      <c r="G47" s="20"/>
      <c r="H47" s="20"/>
    </row>
    <row r="48" spans="1:12" ht="15" thickTop="1"/>
    <row r="49" spans="1:12" s="7" customFormat="1" ht="19.5" customHeight="1">
      <c r="A49" s="9" t="s">
        <v>61</v>
      </c>
      <c r="B49" s="15">
        <f>188*3</f>
        <v>564</v>
      </c>
      <c r="C49" s="15"/>
      <c r="D49" s="15"/>
      <c r="E49" s="13"/>
      <c r="F49" s="13"/>
      <c r="G49" s="7">
        <f>129-70</f>
        <v>59</v>
      </c>
      <c r="H49" s="14">
        <v>90</v>
      </c>
      <c r="I49" s="7">
        <v>75</v>
      </c>
      <c r="J49" s="7">
        <f t="shared" ref="J49" si="9">I49*H49</f>
        <v>6750</v>
      </c>
      <c r="L49" s="7">
        <v>20</v>
      </c>
    </row>
    <row r="50" spans="1:12" s="7" customFormat="1" ht="24" customHeight="1">
      <c r="A50" s="9" t="s">
        <v>62</v>
      </c>
      <c r="B50" s="15">
        <v>0</v>
      </c>
      <c r="C50" s="15"/>
      <c r="D50" s="15"/>
      <c r="E50" s="13">
        <f>1500/6</f>
        <v>250</v>
      </c>
      <c r="F50" s="13"/>
      <c r="G50" s="7">
        <f>250/70</f>
        <v>3.5714285714285716</v>
      </c>
      <c r="H50" s="14">
        <f>G50*183</f>
        <v>653.57142857142856</v>
      </c>
      <c r="I50" s="7">
        <f>H50/200</f>
        <v>3.2678571428571428</v>
      </c>
      <c r="J50" s="7" t="s">
        <v>44</v>
      </c>
      <c r="K50" s="7">
        <f>1.5*200</f>
        <v>300</v>
      </c>
    </row>
    <row r="51" spans="1:12" s="21" customFormat="1" ht="24" customHeight="1" thickBot="1">
      <c r="A51" s="18" t="s">
        <v>60</v>
      </c>
      <c r="B51" s="19"/>
      <c r="C51" s="19">
        <f>B49+B50</f>
        <v>564</v>
      </c>
      <c r="D51" s="58"/>
      <c r="E51" s="20"/>
      <c r="F51" s="20"/>
      <c r="G51" s="20"/>
      <c r="H51" s="20"/>
    </row>
    <row r="52" spans="1:12" ht="15" thickTop="1"/>
    <row r="53" spans="1:12" s="21" customFormat="1" ht="24" customHeight="1" thickBot="1">
      <c r="A53" s="18" t="s">
        <v>54</v>
      </c>
      <c r="B53" s="19"/>
      <c r="C53" s="19">
        <f>SUM(C39:C52)</f>
        <v>9588</v>
      </c>
      <c r="D53" s="58"/>
      <c r="E53" s="20"/>
      <c r="F53" s="20"/>
      <c r="G53" s="20"/>
      <c r="H53" s="20"/>
    </row>
    <row r="54" spans="1:12" ht="15" thickTop="1"/>
    <row r="55" spans="1:12" s="55" customFormat="1" ht="7.5" customHeight="1">
      <c r="A55" s="54"/>
      <c r="B55" s="54"/>
      <c r="C55" s="54"/>
      <c r="D55" s="54"/>
    </row>
    <row r="56" spans="1:12" s="35" customFormat="1" ht="36" customHeight="1">
      <c r="A56" s="42" t="s">
        <v>65</v>
      </c>
      <c r="B56" s="33"/>
      <c r="C56" s="33"/>
      <c r="D56" s="33"/>
      <c r="E56" s="34"/>
      <c r="F56" s="34"/>
      <c r="G56" s="35" t="s">
        <v>22</v>
      </c>
      <c r="H56" s="35" t="s">
        <v>53</v>
      </c>
      <c r="I56" s="36">
        <v>200</v>
      </c>
      <c r="J56" s="36" t="e">
        <f t="shared" ref="J56" si="10">I56*H56</f>
        <v>#VALUE!</v>
      </c>
      <c r="K56" s="35" t="e">
        <f>J56/200</f>
        <v>#VALUE!</v>
      </c>
    </row>
    <row r="66" spans="1:8">
      <c r="A66" s="1" t="s">
        <v>21</v>
      </c>
      <c r="B66" s="1">
        <v>3000</v>
      </c>
      <c r="C66" s="1">
        <v>70</v>
      </c>
      <c r="E66" s="2">
        <v>7</v>
      </c>
      <c r="G66" s="2">
        <f>B66*C66</f>
        <v>210000</v>
      </c>
      <c r="H66" s="2">
        <f>G66*7</f>
        <v>1470000</v>
      </c>
    </row>
    <row r="68" spans="1:8">
      <c r="A68" s="1" t="s">
        <v>31</v>
      </c>
    </row>
    <row r="69" spans="1:8">
      <c r="A69" s="1" t="s">
        <v>33</v>
      </c>
      <c r="B69" s="1">
        <f>3500/70</f>
        <v>50</v>
      </c>
    </row>
    <row r="70" spans="1:8" ht="15">
      <c r="B70" s="1" t="s">
        <v>22</v>
      </c>
      <c r="C70" s="1" t="s">
        <v>23</v>
      </c>
      <c r="E70" s="1" t="s">
        <v>32</v>
      </c>
      <c r="F70" s="1"/>
      <c r="G70" s="30" t="s">
        <v>34</v>
      </c>
    </row>
    <row r="71" spans="1:8">
      <c r="A71" s="27" t="s">
        <v>24</v>
      </c>
      <c r="B71" s="1">
        <v>129</v>
      </c>
      <c r="C71" s="1">
        <v>72</v>
      </c>
      <c r="E71" s="2">
        <f t="shared" ref="E71:E77" si="11">B71-70</f>
        <v>59</v>
      </c>
      <c r="G71" s="2">
        <f>E71*50</f>
        <v>2950</v>
      </c>
    </row>
    <row r="72" spans="1:8">
      <c r="A72" s="27" t="s">
        <v>25</v>
      </c>
      <c r="B72" s="1">
        <v>110</v>
      </c>
      <c r="C72" s="1">
        <v>35</v>
      </c>
      <c r="E72" s="2">
        <f t="shared" si="11"/>
        <v>40</v>
      </c>
      <c r="G72" s="2">
        <f t="shared" ref="G72:G77" si="12">E72*50</f>
        <v>2000</v>
      </c>
    </row>
    <row r="73" spans="1:8">
      <c r="A73" s="27" t="s">
        <v>26</v>
      </c>
      <c r="B73" s="1">
        <v>94</v>
      </c>
      <c r="C73" s="1">
        <v>38</v>
      </c>
      <c r="E73" s="2">
        <f t="shared" si="11"/>
        <v>24</v>
      </c>
      <c r="G73" s="2">
        <f t="shared" si="12"/>
        <v>1200</v>
      </c>
    </row>
    <row r="74" spans="1:8">
      <c r="A74" s="27" t="s">
        <v>28</v>
      </c>
      <c r="B74" s="1">
        <v>216</v>
      </c>
      <c r="C74" s="1">
        <v>11</v>
      </c>
      <c r="E74" s="2">
        <f t="shared" si="11"/>
        <v>146</v>
      </c>
      <c r="G74" s="2">
        <f t="shared" si="12"/>
        <v>7300</v>
      </c>
    </row>
    <row r="75" spans="1:8">
      <c r="A75" s="27" t="s">
        <v>27</v>
      </c>
      <c r="B75" s="1">
        <v>186</v>
      </c>
      <c r="C75" s="1">
        <v>73</v>
      </c>
      <c r="E75" s="2">
        <f t="shared" si="11"/>
        <v>116</v>
      </c>
      <c r="G75" s="2">
        <f t="shared" si="12"/>
        <v>5800</v>
      </c>
    </row>
    <row r="76" spans="1:8">
      <c r="A76" s="27" t="s">
        <v>29</v>
      </c>
      <c r="B76" s="1">
        <v>194</v>
      </c>
      <c r="C76" s="1">
        <v>9</v>
      </c>
      <c r="E76" s="2">
        <f t="shared" si="11"/>
        <v>124</v>
      </c>
      <c r="G76" s="2">
        <f t="shared" si="12"/>
        <v>6200</v>
      </c>
    </row>
    <row r="77" spans="1:8">
      <c r="A77" s="27" t="s">
        <v>30</v>
      </c>
      <c r="B77" s="1">
        <v>183</v>
      </c>
      <c r="C77" s="1">
        <v>14</v>
      </c>
      <c r="E77" s="2">
        <f t="shared" si="11"/>
        <v>113</v>
      </c>
      <c r="G77" s="2">
        <f t="shared" si="12"/>
        <v>5650</v>
      </c>
    </row>
    <row r="78" spans="1:8">
      <c r="A78" s="27"/>
    </row>
    <row r="79" spans="1:8">
      <c r="B79" s="28"/>
      <c r="C79" s="28"/>
      <c r="D79" s="28"/>
      <c r="E79" s="29"/>
      <c r="F79" s="29"/>
      <c r="G79" s="29"/>
    </row>
    <row r="81" spans="1:7" ht="15.75" thickBot="1">
      <c r="B81" s="1">
        <f>SUM(B71:B80)</f>
        <v>1112</v>
      </c>
      <c r="E81" s="2">
        <f>SUM(E71:E80)</f>
        <v>622</v>
      </c>
      <c r="G81" s="19">
        <f>SUM(G71:G80)</f>
        <v>31100</v>
      </c>
    </row>
    <row r="82" spans="1:7" ht="15" thickTop="1"/>
    <row r="84" spans="1:7">
      <c r="A84" s="1" t="s">
        <v>35</v>
      </c>
      <c r="B84" s="1">
        <f>250/70</f>
        <v>3.5714285714285716</v>
      </c>
    </row>
    <row r="85" spans="1:7">
      <c r="A85" s="1" t="s">
        <v>36</v>
      </c>
      <c r="B85" s="1">
        <f>3.5*619</f>
        <v>2166.5</v>
      </c>
      <c r="G85" s="1">
        <f t="shared" ref="G85:G90" si="13">3.5*619</f>
        <v>2166.5</v>
      </c>
    </row>
    <row r="86" spans="1:7">
      <c r="A86" s="1" t="s">
        <v>37</v>
      </c>
      <c r="B86" s="1">
        <f t="shared" ref="B86:B90" si="14">3.5*619</f>
        <v>2166.5</v>
      </c>
      <c r="G86" s="1">
        <f t="shared" si="13"/>
        <v>2166.5</v>
      </c>
    </row>
    <row r="87" spans="1:7">
      <c r="A87" s="1" t="s">
        <v>38</v>
      </c>
      <c r="B87" s="1">
        <f t="shared" si="14"/>
        <v>2166.5</v>
      </c>
      <c r="G87" s="1">
        <f t="shared" si="13"/>
        <v>2166.5</v>
      </c>
    </row>
    <row r="88" spans="1:7">
      <c r="A88" s="1" t="s">
        <v>39</v>
      </c>
      <c r="B88" s="1">
        <f t="shared" si="14"/>
        <v>2166.5</v>
      </c>
      <c r="G88" s="1">
        <f t="shared" si="13"/>
        <v>2166.5</v>
      </c>
    </row>
    <row r="89" spans="1:7">
      <c r="A89" s="1" t="s">
        <v>40</v>
      </c>
      <c r="B89" s="1">
        <f t="shared" si="14"/>
        <v>2166.5</v>
      </c>
      <c r="G89" s="1">
        <f t="shared" si="13"/>
        <v>2166.5</v>
      </c>
    </row>
    <row r="90" spans="1:7">
      <c r="A90" s="1" t="s">
        <v>41</v>
      </c>
      <c r="B90" s="1">
        <f t="shared" si="14"/>
        <v>2166.5</v>
      </c>
      <c r="G90" s="1">
        <f t="shared" si="13"/>
        <v>2166.5</v>
      </c>
    </row>
    <row r="92" spans="1:7">
      <c r="G92" s="29"/>
    </row>
    <row r="94" spans="1:7" ht="15.75" thickBot="1">
      <c r="G94" s="19">
        <f>SUM(G85:G93)</f>
        <v>12999</v>
      </c>
    </row>
    <row r="95" spans="1:7" ht="15" thickTop="1"/>
    <row r="96" spans="1:7" ht="15.75" thickBot="1">
      <c r="A96" s="1" t="s">
        <v>42</v>
      </c>
      <c r="G96" s="19">
        <f>G94+G81</f>
        <v>44099</v>
      </c>
    </row>
    <row r="97" spans="1:15" ht="15" thickTop="1"/>
    <row r="100" spans="1:15" s="3" customFormat="1" ht="32.1" customHeight="1">
      <c r="A100" s="64" t="s">
        <v>18</v>
      </c>
      <c r="B100" s="69"/>
      <c r="C100" s="25"/>
      <c r="D100" s="59"/>
      <c r="E100" s="2"/>
      <c r="F100" s="2"/>
      <c r="G100" s="6" t="s">
        <v>0</v>
      </c>
      <c r="H100" s="6" t="s">
        <v>1</v>
      </c>
      <c r="I100" s="6" t="s">
        <v>2</v>
      </c>
      <c r="J100" s="6" t="s">
        <v>4</v>
      </c>
      <c r="K100" s="6" t="s">
        <v>6</v>
      </c>
      <c r="L100" s="6" t="s">
        <v>3</v>
      </c>
      <c r="M100" s="6" t="s">
        <v>5</v>
      </c>
    </row>
    <row r="101" spans="1:15" s="7" customFormat="1" ht="9" customHeight="1">
      <c r="A101" s="17"/>
      <c r="B101" s="15"/>
      <c r="C101" s="22"/>
      <c r="D101" s="22"/>
      <c r="E101" s="23"/>
      <c r="F101" s="23"/>
      <c r="G101" s="23"/>
      <c r="J101" s="11"/>
      <c r="L101" s="7" t="s">
        <v>8</v>
      </c>
      <c r="O101" s="7" t="s">
        <v>9</v>
      </c>
    </row>
    <row r="102" spans="1:15" s="7" customFormat="1" ht="150" hidden="1" customHeight="1">
      <c r="A102" s="67" t="s">
        <v>16</v>
      </c>
      <c r="B102" s="68"/>
      <c r="C102" s="68"/>
      <c r="D102" s="56"/>
      <c r="E102" s="24"/>
      <c r="F102" s="24"/>
      <c r="G102" s="7">
        <f>41+57+34</f>
        <v>132</v>
      </c>
      <c r="H102" s="7" t="s">
        <v>10</v>
      </c>
      <c r="K102" s="7" t="e">
        <f>H102*200</f>
        <v>#VALUE!</v>
      </c>
      <c r="L102" s="7" t="e">
        <f>K102+J102</f>
        <v>#VALUE!</v>
      </c>
      <c r="M102" s="7" t="e">
        <f>L102/200</f>
        <v>#VALUE!</v>
      </c>
    </row>
    <row r="103" spans="1:15" s="7" customFormat="1" ht="134.25" hidden="1" customHeight="1">
      <c r="A103" s="67" t="s">
        <v>19</v>
      </c>
      <c r="B103" s="68"/>
      <c r="C103" s="68"/>
      <c r="D103" s="56"/>
      <c r="E103" s="24"/>
      <c r="F103" s="24"/>
      <c r="G103" s="7">
        <f>41+57+34</f>
        <v>132</v>
      </c>
      <c r="H103" s="7" t="s">
        <v>10</v>
      </c>
      <c r="K103" s="7" t="e">
        <f>H103*200</f>
        <v>#VALUE!</v>
      </c>
      <c r="L103" s="7" t="e">
        <f>K103+J103</f>
        <v>#VALUE!</v>
      </c>
      <c r="M103" s="7" t="e">
        <f>L103/200</f>
        <v>#VALUE!</v>
      </c>
    </row>
    <row r="104" spans="1:15" s="7" customFormat="1" ht="92.25" hidden="1" customHeight="1">
      <c r="A104" s="67" t="s">
        <v>12</v>
      </c>
      <c r="B104" s="68"/>
      <c r="C104" s="68"/>
      <c r="D104" s="56"/>
      <c r="E104" s="24"/>
      <c r="F104" s="24"/>
      <c r="G104" s="7">
        <f>41+57+34</f>
        <v>132</v>
      </c>
      <c r="H104" s="7" t="s">
        <v>10</v>
      </c>
      <c r="K104" s="7" t="e">
        <f>H104*200</f>
        <v>#VALUE!</v>
      </c>
      <c r="L104" s="7" t="e">
        <f>K104+J104</f>
        <v>#VALUE!</v>
      </c>
      <c r="M104" s="7" t="e">
        <f>L104/200</f>
        <v>#VALUE!</v>
      </c>
    </row>
    <row r="105" spans="1:15" s="7" customFormat="1" ht="36" customHeight="1">
      <c r="A105" s="26" t="s">
        <v>13</v>
      </c>
      <c r="B105" s="15"/>
      <c r="C105" s="15"/>
      <c r="D105" s="15"/>
      <c r="E105" s="12"/>
      <c r="F105" s="12"/>
      <c r="H105" s="7">
        <v>10</v>
      </c>
      <c r="I105" s="11">
        <v>200</v>
      </c>
      <c r="J105" s="11">
        <f t="shared" ref="J105:J107" si="15">I105*H105</f>
        <v>2000</v>
      </c>
      <c r="K105" s="7">
        <f>J105/200</f>
        <v>10</v>
      </c>
    </row>
    <row r="106" spans="1:15" s="7" customFormat="1" ht="19.5" customHeight="1">
      <c r="A106" s="9" t="s">
        <v>14</v>
      </c>
      <c r="B106" s="15">
        <f>70*50</f>
        <v>3500</v>
      </c>
      <c r="C106" s="15"/>
      <c r="D106" s="15"/>
      <c r="E106" s="13"/>
      <c r="F106" s="13"/>
      <c r="G106" s="7">
        <f>3500/70</f>
        <v>50</v>
      </c>
      <c r="H106" s="14">
        <v>90</v>
      </c>
      <c r="I106" s="7">
        <v>75</v>
      </c>
      <c r="J106" s="7">
        <f t="shared" si="15"/>
        <v>6750</v>
      </c>
      <c r="L106" s="7">
        <v>20</v>
      </c>
    </row>
    <row r="107" spans="1:15" s="7" customFormat="1" ht="24" customHeight="1">
      <c r="A107" s="9" t="s">
        <v>15</v>
      </c>
      <c r="B107" s="15">
        <f>250*6</f>
        <v>1500</v>
      </c>
      <c r="C107" s="15"/>
      <c r="D107" s="15"/>
      <c r="E107" s="13">
        <f>1500/6</f>
        <v>250</v>
      </c>
      <c r="F107" s="13"/>
      <c r="G107" s="7">
        <f>E107*8</f>
        <v>2000</v>
      </c>
      <c r="H107" s="14"/>
      <c r="I107" s="7">
        <v>75</v>
      </c>
      <c r="J107" s="7">
        <f t="shared" si="15"/>
        <v>0</v>
      </c>
      <c r="L107" s="7">
        <v>20</v>
      </c>
    </row>
    <row r="108" spans="1:15" s="21" customFormat="1" ht="24" customHeight="1" thickBot="1">
      <c r="A108" s="18" t="s">
        <v>17</v>
      </c>
      <c r="B108" s="19"/>
      <c r="C108" s="19">
        <f>B106+B107</f>
        <v>5000</v>
      </c>
      <c r="D108" s="58"/>
      <c r="E108" s="20"/>
      <c r="F108" s="20"/>
      <c r="G108" s="20"/>
      <c r="H108" s="20"/>
    </row>
    <row r="109" spans="1:15" s="7" customFormat="1" ht="15.75" customHeight="1" thickTop="1">
      <c r="A109" s="9"/>
      <c r="B109" s="15"/>
      <c r="C109" s="15"/>
      <c r="D109" s="15"/>
      <c r="E109" s="13"/>
      <c r="F109" s="13"/>
      <c r="H109" s="14"/>
    </row>
    <row r="110" spans="1:15" s="21" customFormat="1" ht="24" customHeight="1" thickBot="1">
      <c r="A110" s="18" t="s">
        <v>20</v>
      </c>
      <c r="B110" s="19"/>
      <c r="C110" s="19">
        <f>C108*8</f>
        <v>40000</v>
      </c>
      <c r="D110" s="58"/>
      <c r="E110" s="20"/>
      <c r="F110" s="20"/>
      <c r="G110" s="20"/>
      <c r="H110" s="20"/>
    </row>
    <row r="111" spans="1:15" ht="15" thickTop="1"/>
    <row r="113" spans="1:8" s="21" customFormat="1" ht="24" customHeight="1" thickBot="1">
      <c r="A113" s="18" t="s">
        <v>43</v>
      </c>
      <c r="B113" s="19"/>
      <c r="C113" s="19">
        <f>C111*8</f>
        <v>0</v>
      </c>
      <c r="D113" s="58"/>
      <c r="E113" s="20"/>
      <c r="F113" s="20"/>
      <c r="G113" s="20"/>
      <c r="H113" s="20"/>
    </row>
    <row r="114" spans="1:8" ht="15" thickTop="1"/>
  </sheetData>
  <mergeCells count="8">
    <mergeCell ref="A4:C4"/>
    <mergeCell ref="A102:C102"/>
    <mergeCell ref="A103:C103"/>
    <mergeCell ref="A104:C104"/>
    <mergeCell ref="A8:C8"/>
    <mergeCell ref="A6:C6"/>
    <mergeCell ref="A7:C7"/>
    <mergeCell ref="A100:B100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2024-10-04T08:57:15Z</cp:lastPrinted>
  <dcterms:created xsi:type="dcterms:W3CDTF">2001-04-07T14:32:34Z</dcterms:created>
  <dcterms:modified xsi:type="dcterms:W3CDTF">2024-11-04T11:39:07Z</dcterms:modified>
</cp:coreProperties>
</file>