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/>
  <mc:AlternateContent xmlns:mc="http://schemas.openxmlformats.org/markup-compatibility/2006">
    <mc:Choice Requires="x15">
      <x15ac:absPath xmlns:x15ac="http://schemas.microsoft.com/office/spreadsheetml/2010/11/ac" url="D:\Condivisa\GEWISS 3\_GEWISS CONTEGGI\06 prev nuovi corsi 9_12\"/>
    </mc:Choice>
  </mc:AlternateContent>
  <xr:revisionPtr revIDLastSave="0" documentId="13_ncr:1_{7DEFD562-3DF8-44A9-BE58-D91AE3EB0EFB}" xr6:coauthVersionLast="47" xr6:coauthVersionMax="47" xr10:uidLastSave="{00000000-0000-0000-0000-000000000000}"/>
  <bookViews>
    <workbookView xWindow="3705" yWindow="1335" windowWidth="16035" windowHeight="14295" xr2:uid="{00000000-000D-0000-FFFF-FFFF00000000}"/>
  </bookViews>
  <sheets>
    <sheet name="Foglio1" sheetId="1" r:id="rId1"/>
  </sheets>
  <definedNames>
    <definedName name="_xlnm.Print_Area" localSheetId="0">Foglio1!$A$1:$C$42</definedName>
    <definedName name="Print_Area" localSheetId="0">Foglio1!$A$1:$C$53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D39" i="1"/>
  <c r="F39" i="1" s="1"/>
  <c r="F38" i="1"/>
  <c r="B33" i="1"/>
  <c r="C44" i="1"/>
  <c r="B22" i="1"/>
  <c r="B23" i="1"/>
  <c r="G25" i="1"/>
  <c r="D23" i="1"/>
  <c r="F23" i="1" s="1"/>
  <c r="F22" i="1"/>
  <c r="B52" i="1"/>
  <c r="B29" i="1"/>
  <c r="B47" i="1"/>
  <c r="C40" i="1" l="1"/>
  <c r="C15" i="1" s="1"/>
  <c r="C24" i="1"/>
  <c r="I11" i="1" l="1"/>
  <c r="J11" i="1" s="1"/>
  <c r="G10" i="1"/>
  <c r="G8" i="1"/>
  <c r="J7" i="1"/>
  <c r="K7" i="1" s="1"/>
  <c r="L7" i="1" s="1"/>
  <c r="F7" i="1"/>
  <c r="J6" i="1"/>
  <c r="K6" i="1" s="1"/>
  <c r="L6" i="1" s="1"/>
  <c r="F6" i="1"/>
  <c r="J5" i="1"/>
  <c r="K5" i="1" s="1"/>
  <c r="L5" i="1" s="1"/>
  <c r="F5" i="1"/>
  <c r="B46" i="1"/>
  <c r="C48" i="1" s="1"/>
  <c r="D52" i="1" l="1"/>
  <c r="F52" i="1" s="1"/>
  <c r="H51" i="1"/>
  <c r="B51" i="1"/>
  <c r="C53" i="1" s="1"/>
  <c r="D47" i="1" l="1"/>
  <c r="F47" i="1" s="1"/>
  <c r="H46" i="1"/>
  <c r="D34" i="1" l="1"/>
  <c r="F34" i="1" s="1"/>
  <c r="B34" i="1"/>
  <c r="C35" i="1" s="1"/>
  <c r="F33" i="1"/>
  <c r="D29" i="1"/>
  <c r="F29" i="1" s="1"/>
  <c r="F28" i="1"/>
  <c r="B28" i="1"/>
  <c r="C30" i="1" l="1"/>
  <c r="G31" i="1" l="1"/>
  <c r="B79" i="1" l="1"/>
  <c r="C107" i="1"/>
  <c r="B100" i="1"/>
  <c r="B101" i="1"/>
  <c r="I102" i="1"/>
  <c r="D102" i="1"/>
  <c r="F102" i="1" s="1"/>
  <c r="I101" i="1"/>
  <c r="F101" i="1"/>
  <c r="I100" i="1"/>
  <c r="J100" i="1" s="1"/>
  <c r="J99" i="1"/>
  <c r="K99" i="1" s="1"/>
  <c r="L99" i="1" s="1"/>
  <c r="F99" i="1"/>
  <c r="J98" i="1"/>
  <c r="K98" i="1" s="1"/>
  <c r="L98" i="1" s="1"/>
  <c r="F98" i="1"/>
  <c r="J97" i="1"/>
  <c r="K97" i="1" s="1"/>
  <c r="L97" i="1" s="1"/>
  <c r="F97" i="1"/>
  <c r="D66" i="1"/>
  <c r="F66" i="1" s="1"/>
  <c r="F80" i="1"/>
  <c r="F81" i="1"/>
  <c r="F82" i="1"/>
  <c r="F83" i="1"/>
  <c r="F84" i="1"/>
  <c r="F85" i="1"/>
  <c r="D67" i="1"/>
  <c r="D68" i="1"/>
  <c r="F68" i="1" s="1"/>
  <c r="D69" i="1"/>
  <c r="F69" i="1" s="1"/>
  <c r="D70" i="1"/>
  <c r="F70" i="1" s="1"/>
  <c r="D71" i="1"/>
  <c r="F71" i="1" s="1"/>
  <c r="D72" i="1"/>
  <c r="F72" i="1" s="1"/>
  <c r="B84" i="1"/>
  <c r="B83" i="1"/>
  <c r="B82" i="1"/>
  <c r="B81" i="1"/>
  <c r="B80" i="1"/>
  <c r="B78" i="1"/>
  <c r="B63" i="1"/>
  <c r="B75" i="1"/>
  <c r="F61" i="1"/>
  <c r="G61" i="1" s="1"/>
  <c r="J19" i="1"/>
  <c r="K19" i="1" s="1"/>
  <c r="L19" i="1" s="1"/>
  <c r="F19" i="1"/>
  <c r="J18" i="1"/>
  <c r="K18" i="1" s="1"/>
  <c r="L18" i="1" s="1"/>
  <c r="F18" i="1"/>
  <c r="F20" i="1"/>
  <c r="J20" i="1"/>
  <c r="K20" i="1" s="1"/>
  <c r="L20" i="1" s="1"/>
  <c r="G2" i="1"/>
  <c r="F2" i="1"/>
  <c r="C102" i="1" l="1"/>
  <c r="C104" i="1" s="1"/>
  <c r="F89" i="1"/>
  <c r="D76" i="1"/>
  <c r="F67" i="1"/>
  <c r="F76" i="1" s="1"/>
  <c r="F91" i="1" s="1"/>
</calcChain>
</file>

<file path=xl/sharedStrings.xml><?xml version="1.0" encoding="utf-8"?>
<sst xmlns="http://schemas.openxmlformats.org/spreadsheetml/2006/main" count="93" uniqueCount="69">
  <si>
    <t>videate</t>
  </si>
  <si>
    <t>pop up</t>
  </si>
  <si>
    <t>test</t>
  </si>
  <si>
    <t>tot testi</t>
  </si>
  <si>
    <t>Testi parole</t>
  </si>
  <si>
    <t>Tot testi cartelle</t>
  </si>
  <si>
    <t>testi Pop up e test</t>
  </si>
  <si>
    <t>KOINE' snc</t>
  </si>
  <si>
    <t>cartelle</t>
  </si>
  <si>
    <t>5 lingue</t>
  </si>
  <si>
    <t xml:space="preserve"> +enel x 62</t>
  </si>
  <si>
    <t xml:space="preserve">servizi di traduzione  - editoria elettronica - multimedia 
Via Fornasio, 5 - 10092 BEINASCO (TO)  
Tel. 011 3971099  • Fax 011 3972261 
P. IVA 05758560014
E-mail: koine@koine.it
</t>
  </si>
  <si>
    <r>
      <rPr>
        <b/>
        <sz val="11"/>
        <rFont val="Arial"/>
        <family val="2"/>
      </rPr>
      <t>MATERIALE DA RICEVERE:</t>
    </r>
    <r>
      <rPr>
        <sz val="11"/>
        <rFont val="Arial"/>
        <family val="2"/>
      </rPr>
      <t xml:space="preserve">
 - storyboard approvato del corso con contenuti delle pagine + testo voiceover in pagina note
 - file audio per voiceover
 - eventuali immagini e video di vs. proprietà
 - traduzioni dei file word esportati nelle varie lingue</t>
    </r>
  </si>
  <si>
    <t>Costi unitari per ogni corso</t>
  </si>
  <si>
    <r>
      <t xml:space="preserve">Sviluppo delle pagine </t>
    </r>
    <r>
      <rPr>
        <b/>
        <sz val="11"/>
        <rFont val="Arial"/>
        <family val="2"/>
      </rPr>
      <t xml:space="preserve"> (70 PAGINE X EURO 50,00)</t>
    </r>
  </si>
  <si>
    <r>
      <t>Localizzazione in 6 lingue</t>
    </r>
    <r>
      <rPr>
        <b/>
        <sz val="11"/>
        <rFont val="Arial"/>
        <family val="2"/>
      </rPr>
      <t xml:space="preserve"> (Euro 250,00 X 6 lingue)</t>
    </r>
  </si>
  <si>
    <r>
      <rPr>
        <b/>
        <sz val="11"/>
        <rFont val="Arial"/>
        <family val="2"/>
      </rPr>
      <t>SPECIFICHE
Sviluppo di corsi online. Master Italiano e localizzazione nelle lingue Inglese - Francese - Spagnolo - Tedesco - Turco -  Rumeno</t>
    </r>
    <r>
      <rPr>
        <sz val="11"/>
        <rFont val="Arial"/>
        <family val="2"/>
      </rPr>
      <t xml:space="preserve">
 - Analisi storyboard e adattamento nel template
 - Sviluppo layout del WBT (realizzazione videate e montaggio nella struttura)
 - Esercitazioni e test finale 
 - Sviluppo di immagini ad hoc se non fornite dal Committente
 - Test di 10 domande (soglia di superamento da definire con tentativi illimitati e tracciamento)
</t>
    </r>
    <r>
      <rPr>
        <b/>
        <sz val="11"/>
        <rFont val="Arial"/>
        <family val="2"/>
      </rPr>
      <t>Formato di interoperabilità con la piattaforma</t>
    </r>
    <r>
      <rPr>
        <sz val="11"/>
        <rFont val="Arial"/>
        <family val="2"/>
      </rPr>
      <t xml:space="preserve">
 SCORM 1.2 o SCORM 2004 </t>
    </r>
  </si>
  <si>
    <t>TOTALE 1 CORSO in 7 LINGUE</t>
  </si>
  <si>
    <t>Preventivo progettazione e realizzazione corsi online - GEWISS - Mario Lange</t>
  </si>
  <si>
    <r>
      <rPr>
        <b/>
        <sz val="11"/>
        <rFont val="Arial"/>
        <family val="2"/>
      </rPr>
      <t xml:space="preserve">Ogni corso sarà composto da: </t>
    </r>
    <r>
      <rPr>
        <sz val="11"/>
        <rFont val="Arial"/>
        <family val="2"/>
      </rPr>
      <t xml:space="preserve">
 - 70/80 videate  con animazioni,  esercitazioni intermedie, interazioni, inclusa ricerca/inserimento di foto,  icone ove richiesto
 - sviluppo sulla base di storyboard (powerpoint) ricevuto
 - inserimento di file audio voiceover (audio) da voi ricevuti
 - 2 aree test di verifica per controllo di ogni corso sviluppato
 - consegna di pacchetti SCORM per caricamento su vs. piattaforma
 - esportazione testi in formato Word per traduzioni
 - eventuali ulteriori variazioni oltre 2 sessioni saranno conteggiate separatamente</t>
    </r>
  </si>
  <si>
    <t>PREVENTIVO SVILUPPO 8 CORSI IN 7 LINGUE</t>
  </si>
  <si>
    <t>AUDIO</t>
  </si>
  <si>
    <t>pagine</t>
  </si>
  <si>
    <t>audio</t>
  </si>
  <si>
    <t>CORSO 1 ELETTROTECNICA</t>
  </si>
  <si>
    <t>CORSO 2 ILLUMINOTECNICA mod 1</t>
  </si>
  <si>
    <t>CORSO 2 ILLUMINOTECNICA mod 2</t>
  </si>
  <si>
    <t>CORSO 4 BUILDING</t>
  </si>
  <si>
    <t>CORSO 3 INSTALLATION</t>
  </si>
  <si>
    <t>CORSO 5 LIGHTING</t>
  </si>
  <si>
    <t>CORSO 6 MOBILITY</t>
  </si>
  <si>
    <t>preventivato 70 X 7 lingue</t>
  </si>
  <si>
    <t>differenza</t>
  </si>
  <si>
    <t>costo  ita a pagina</t>
  </si>
  <si>
    <t>costo ITA pagine in più</t>
  </si>
  <si>
    <t>costo  EN a pagina</t>
  </si>
  <si>
    <t>costo  EN PAGINE AGGIUNTIVE</t>
  </si>
  <si>
    <t>costo  FR PAGINE AGGIUNTIVE</t>
  </si>
  <si>
    <t>costo  ES PAGINE AGGIUNTIVE</t>
  </si>
  <si>
    <t>costo DE PAGINE AGGIUNTIVE</t>
  </si>
  <si>
    <t>costo  RO PAGINE AGGIUNTIVE</t>
  </si>
  <si>
    <t>costo  TU PAGINE AGGIUNTIVE</t>
  </si>
  <si>
    <t>TOTALE AGGIUNTIVO</t>
  </si>
  <si>
    <t>CONSUNTIVO AL 2-5-2024</t>
  </si>
  <si>
    <r>
      <t>Localizzazione in 6 lingue</t>
    </r>
    <r>
      <rPr>
        <b/>
        <sz val="11"/>
        <rFont val="Arial"/>
        <family val="2"/>
      </rPr>
      <t xml:space="preserve"> (70 pagine ognuno Euro 250,00 X 6 lingue)</t>
    </r>
  </si>
  <si>
    <t>TOTALE Corso DOMOTICA  in 7 LINGUE</t>
  </si>
  <si>
    <t>TOTALE Corso SOFTWARE  in 7 LINGUE</t>
  </si>
  <si>
    <r>
      <t xml:space="preserve">Variazioni su precedente corso </t>
    </r>
    <r>
      <rPr>
        <b/>
        <sz val="11"/>
        <rFont val="Arial"/>
        <family val="2"/>
      </rPr>
      <t>(6 GIORNATE X EURO 188,00)</t>
    </r>
  </si>
  <si>
    <t>TOTALE CORSO 6 MOBILITY in 7 LINGUE</t>
  </si>
  <si>
    <r>
      <t xml:space="preserve">Sviluppo delle pagine MASTER ITALIANO </t>
    </r>
    <r>
      <rPr>
        <b/>
        <sz val="11"/>
        <rFont val="Arial"/>
        <family val="2"/>
      </rPr>
      <t xml:space="preserve"> (70 PAGINE X EURO 50,00)</t>
    </r>
  </si>
  <si>
    <t>Corso MOBILITY COMPLETO (180 pagine)</t>
  </si>
  <si>
    <t>Corso LIGHTING COMPLETO</t>
  </si>
  <si>
    <r>
      <t xml:space="preserve">Localizzazione in 6 lingue </t>
    </r>
    <r>
      <rPr>
        <b/>
        <sz val="11"/>
        <rFont val="Arial"/>
        <family val="2"/>
      </rPr>
      <t>(Euro 250,00 X 6 lingue)</t>
    </r>
  </si>
  <si>
    <t>Dettaglio</t>
  </si>
  <si>
    <t>TOTALE Corso ELETTROTECNICA  in 7 LINGUE</t>
  </si>
  <si>
    <r>
      <t xml:space="preserve">Sviluppo delle pagine MASTER ITALIANO </t>
    </r>
    <r>
      <rPr>
        <b/>
        <sz val="11"/>
        <rFont val="Arial"/>
        <family val="2"/>
      </rPr>
      <t xml:space="preserve"> (100 PAGINE X EURO 50,00)</t>
    </r>
  </si>
  <si>
    <t>Preventivo NUOVI corsi completi - GEWISS</t>
  </si>
  <si>
    <t>CORSI RICHISTI PRIMA NON DA FARE</t>
  </si>
  <si>
    <t xml:space="preserve">Corso Eletttrotecnica-Mod02 </t>
  </si>
  <si>
    <t>Corso DOMOTICA DI BASE</t>
  </si>
  <si>
    <t>Corso SOFTWARE</t>
  </si>
  <si>
    <r>
      <t>Sviluppo delle pagine MASTER ITALIANO</t>
    </r>
    <r>
      <rPr>
        <b/>
        <sz val="11"/>
        <rFont val="Arial"/>
        <family val="2"/>
      </rPr>
      <t xml:space="preserve"> (80 PAGINE X EURO 50,00)</t>
    </r>
  </si>
  <si>
    <r>
      <t>Sviluppo delle pagine MASTER ITALIANO</t>
    </r>
    <r>
      <rPr>
        <b/>
        <sz val="11"/>
        <rFont val="Arial"/>
        <family val="2"/>
      </rPr>
      <t xml:space="preserve"> (70 PAGINE X EURO 50,00)</t>
    </r>
  </si>
  <si>
    <t xml:space="preserve">Preventivo NUOVI corsi : ELETTROTECNICA - DOMOTICA - SOFTWARE - THINKNX </t>
  </si>
  <si>
    <t>Corso THINKNX MODULO 1</t>
  </si>
  <si>
    <t>Beinasco 17.12.2024</t>
  </si>
  <si>
    <t>Materiale da ricevere:
- storyboard in italiano e immagini
- traduzioni nelle lingue straniere
- file audio nelle lingue straniere</t>
  </si>
  <si>
    <r>
      <t xml:space="preserve">Localizzazione in 6 lingue </t>
    </r>
    <r>
      <rPr>
        <b/>
        <sz val="11"/>
        <rFont val="Arial"/>
        <family val="2"/>
      </rPr>
      <t>(Euro 250,00 X 4 lingue ENG/SPA/ROM/TUR)</t>
    </r>
  </si>
  <si>
    <t>TOTALE Corso SOFTWARE  in 5 LINGUE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</si>
</sst>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indexed="10"/>
      <name val="Arial"/>
      <family val="2"/>
    </font>
    <font>
      <sz val="8"/>
      <name val="Geneva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2" fontId="1" fillId="0" borderId="0" xfId="0" applyNumberFormat="1" applyFont="1"/>
    <xf numFmtId="0" fontId="11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2" fontId="1" fillId="3" borderId="0" xfId="0" applyNumberFormat="1" applyFont="1" applyFill="1"/>
    <xf numFmtId="0" fontId="7" fillId="3" borderId="0" xfId="0" applyFont="1" applyFill="1"/>
    <xf numFmtId="4" fontId="1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2" fontId="17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0" fontId="14" fillId="2" borderId="2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4" fontId="8" fillId="3" borderId="6" xfId="0" applyNumberFormat="1" applyFont="1" applyFill="1" applyBorder="1"/>
    <xf numFmtId="0" fontId="6" fillId="4" borderId="5" xfId="0" applyFont="1" applyFill="1" applyBorder="1" applyAlignment="1">
      <alignment horizontal="left"/>
    </xf>
    <xf numFmtId="4" fontId="8" fillId="4" borderId="5" xfId="0" applyNumberFormat="1" applyFont="1" applyFill="1" applyBorder="1"/>
    <xf numFmtId="2" fontId="1" fillId="4" borderId="0" xfId="0" applyNumberFormat="1" applyFont="1" applyFill="1"/>
    <xf numFmtId="0" fontId="7" fillId="4" borderId="0" xfId="0" applyFont="1" applyFill="1"/>
    <xf numFmtId="0" fontId="0" fillId="0" borderId="0" xfId="0" applyAlignment="1">
      <alignment vertical="center"/>
    </xf>
    <xf numFmtId="0" fontId="15" fillId="0" borderId="2" xfId="0" applyFont="1" applyBorder="1"/>
    <xf numFmtId="0" fontId="7" fillId="0" borderId="0" xfId="0" applyFont="1"/>
    <xf numFmtId="0" fontId="6" fillId="0" borderId="0" xfId="0" applyFont="1" applyAlignment="1">
      <alignment horizontal="left"/>
    </xf>
    <xf numFmtId="4" fontId="8" fillId="0" borderId="0" xfId="0" applyNumberFormat="1" applyFont="1"/>
    <xf numFmtId="2" fontId="16" fillId="3" borderId="0" xfId="0" applyNumberFormat="1" applyFont="1" applyFill="1" applyAlignment="1">
      <alignment horizontal="right" vertical="center" wrapText="1"/>
    </xf>
    <xf numFmtId="0" fontId="17" fillId="3" borderId="0" xfId="0" applyFont="1" applyFill="1" applyAlignment="1">
      <alignment vertical="center" wrapText="1"/>
    </xf>
    <xf numFmtId="2" fontId="17" fillId="3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/>
    </xf>
    <xf numFmtId="4" fontId="8" fillId="4" borderId="0" xfId="0" applyNumberFormat="1" applyFont="1" applyFill="1"/>
    <xf numFmtId="0" fontId="11" fillId="3" borderId="1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N108"/>
  <sheetViews>
    <sheetView tabSelected="1" zoomScale="75" zoomScaleNormal="75" workbookViewId="0">
      <selection sqref="A1:C42"/>
    </sheetView>
  </sheetViews>
  <sheetFormatPr defaultColWidth="10.85546875" defaultRowHeight="14.25"/>
  <cols>
    <col min="1" max="1" width="99.140625" style="1" customWidth="1"/>
    <col min="2" max="2" width="15.42578125" style="1" customWidth="1"/>
    <col min="3" max="3" width="18" style="1" customWidth="1"/>
    <col min="4" max="4" width="16" style="2" hidden="1" customWidth="1"/>
    <col min="5" max="5" width="10.28515625" style="2" hidden="1" customWidth="1"/>
    <col min="6" max="6" width="31.5703125" style="2" hidden="1" customWidth="1"/>
    <col min="7" max="7" width="22.28515625" style="2" hidden="1" customWidth="1"/>
    <col min="8" max="8" width="10.140625" style="2" hidden="1" customWidth="1"/>
    <col min="9" max="9" width="12.42578125" style="2" hidden="1" customWidth="1"/>
    <col min="10" max="16384" width="10.85546875" style="2"/>
  </cols>
  <sheetData>
    <row r="1" spans="1:12" ht="38.1" customHeight="1">
      <c r="A1" s="8" t="s">
        <v>7</v>
      </c>
      <c r="B1" s="10"/>
      <c r="C1" s="10"/>
      <c r="D1" s="10"/>
      <c r="E1" s="10"/>
    </row>
    <row r="2" spans="1:12" ht="94.5" customHeight="1">
      <c r="A2" s="9" t="s">
        <v>11</v>
      </c>
      <c r="B2" s="4"/>
      <c r="C2" s="5" t="s">
        <v>65</v>
      </c>
      <c r="D2" s="5"/>
      <c r="E2" s="5"/>
      <c r="F2" s="2">
        <f>63*20%</f>
        <v>12.600000000000001</v>
      </c>
      <c r="G2" s="16" t="e">
        <f>#REF!+13</f>
        <v>#REF!</v>
      </c>
    </row>
    <row r="3" spans="1:12" ht="12" customHeight="1">
      <c r="A3" s="9"/>
      <c r="B3" s="4"/>
      <c r="C3" s="4"/>
      <c r="D3" s="5"/>
      <c r="E3" s="5"/>
    </row>
    <row r="4" spans="1:12" s="3" customFormat="1" ht="32.1" customHeight="1">
      <c r="A4" s="65" t="s">
        <v>56</v>
      </c>
      <c r="B4" s="66"/>
      <c r="C4" s="67"/>
      <c r="D4" s="2"/>
      <c r="E4" s="2"/>
      <c r="F4" s="6" t="s">
        <v>0</v>
      </c>
      <c r="G4" s="6"/>
      <c r="H4" s="6"/>
      <c r="I4" s="6"/>
      <c r="J4" s="6"/>
      <c r="K4" s="6"/>
      <c r="L4" s="6"/>
    </row>
    <row r="5" spans="1:12" s="7" customFormat="1" ht="150" hidden="1" customHeight="1">
      <c r="A5" s="63" t="s">
        <v>16</v>
      </c>
      <c r="B5" s="64"/>
      <c r="C5" s="64"/>
      <c r="D5" s="24"/>
      <c r="E5" s="24"/>
      <c r="F5" s="7">
        <f>41+57+34</f>
        <v>132</v>
      </c>
      <c r="G5" s="7" t="s">
        <v>10</v>
      </c>
      <c r="J5" s="7" t="e">
        <f>G5*200</f>
        <v>#VALUE!</v>
      </c>
      <c r="K5" s="7" t="e">
        <f>J5+I5</f>
        <v>#VALUE!</v>
      </c>
      <c r="L5" s="7" t="e">
        <f>K5/200</f>
        <v>#VALUE!</v>
      </c>
    </row>
    <row r="6" spans="1:12" s="7" customFormat="1" ht="134.25" hidden="1" customHeight="1">
      <c r="A6" s="63" t="s">
        <v>19</v>
      </c>
      <c r="B6" s="64"/>
      <c r="C6" s="64"/>
      <c r="D6" s="24"/>
      <c r="E6" s="24"/>
      <c r="F6" s="7">
        <f>41+57+34</f>
        <v>132</v>
      </c>
      <c r="G6" s="7" t="s">
        <v>10</v>
      </c>
      <c r="J6" s="7" t="e">
        <f>G6*200</f>
        <v>#VALUE!</v>
      </c>
      <c r="K6" s="7" t="e">
        <f>J6+I6</f>
        <v>#VALUE!</v>
      </c>
      <c r="L6" s="7" t="e">
        <f>K6/200</f>
        <v>#VALUE!</v>
      </c>
    </row>
    <row r="7" spans="1:12" s="7" customFormat="1" ht="92.25" hidden="1" customHeight="1">
      <c r="A7" s="63" t="s">
        <v>12</v>
      </c>
      <c r="B7" s="64"/>
      <c r="C7" s="64"/>
      <c r="D7" s="24"/>
      <c r="E7" s="24"/>
      <c r="F7" s="7">
        <f>41+57+34</f>
        <v>132</v>
      </c>
      <c r="G7" s="7" t="s">
        <v>10</v>
      </c>
      <c r="J7" s="7" t="e">
        <f>G7*200</f>
        <v>#VALUE!</v>
      </c>
      <c r="K7" s="7" t="e">
        <f>J7+I7</f>
        <v>#VALUE!</v>
      </c>
      <c r="L7" s="7" t="e">
        <f>K7/200</f>
        <v>#VALUE!</v>
      </c>
    </row>
    <row r="8" spans="1:12" s="7" customFormat="1" ht="27" hidden="1" customHeight="1">
      <c r="A8" s="33"/>
      <c r="B8" s="15"/>
      <c r="C8" s="41"/>
      <c r="D8" s="12"/>
      <c r="E8" s="12"/>
      <c r="F8" s="31" t="s">
        <v>14</v>
      </c>
      <c r="G8" s="15">
        <f>70*50</f>
        <v>3500</v>
      </c>
      <c r="H8" s="11"/>
      <c r="I8" s="11"/>
    </row>
    <row r="9" spans="1:12" s="7" customFormat="1" ht="9" hidden="1" customHeight="1">
      <c r="A9" s="33"/>
      <c r="B9" s="15"/>
      <c r="C9" s="41"/>
      <c r="D9" s="12"/>
      <c r="E9" s="12"/>
      <c r="H9" s="11"/>
      <c r="I9" s="11"/>
    </row>
    <row r="10" spans="1:12" s="36" customFormat="1" ht="36" hidden="1" customHeight="1">
      <c r="A10" s="57"/>
      <c r="B10" s="58"/>
      <c r="C10" s="34"/>
      <c r="D10" s="35"/>
      <c r="E10" s="35"/>
      <c r="F10" s="31" t="s">
        <v>44</v>
      </c>
      <c r="G10" s="15">
        <f>250*6</f>
        <v>1500</v>
      </c>
      <c r="H10" s="37"/>
      <c r="I10" s="37"/>
    </row>
    <row r="11" spans="1:12" s="39" customFormat="1" ht="36" hidden="1" customHeight="1">
      <c r="A11" s="57"/>
      <c r="B11" s="58"/>
      <c r="C11" s="34"/>
      <c r="D11" s="38"/>
      <c r="E11" s="38"/>
      <c r="G11" s="39">
        <v>10</v>
      </c>
      <c r="H11" s="40">
        <v>200</v>
      </c>
      <c r="I11" s="40">
        <f t="shared" ref="I11" si="0">H11*G11</f>
        <v>2000</v>
      </c>
      <c r="J11" s="39">
        <f>I11/200</f>
        <v>10</v>
      </c>
    </row>
    <row r="12" spans="1:12" s="48" customFormat="1" ht="17.25" customHeight="1">
      <c r="A12" s="45"/>
      <c r="B12" s="46"/>
      <c r="C12" s="46"/>
      <c r="D12" s="47"/>
      <c r="E12" s="47"/>
      <c r="F12" s="47"/>
      <c r="G12" s="47"/>
    </row>
    <row r="13" spans="1:12" s="48" customFormat="1" ht="58.5" customHeight="1">
      <c r="A13" s="61" t="s">
        <v>66</v>
      </c>
      <c r="B13" s="59"/>
      <c r="C13" s="59"/>
      <c r="D13" s="47"/>
      <c r="E13" s="47"/>
      <c r="F13" s="47"/>
      <c r="G13" s="47"/>
    </row>
    <row r="14" spans="1:12" s="48" customFormat="1" ht="15.75" customHeight="1">
      <c r="A14" s="61"/>
      <c r="B14" s="59"/>
      <c r="C14" s="59"/>
      <c r="D14" s="47"/>
      <c r="E14" s="47"/>
      <c r="F14" s="47"/>
      <c r="G14" s="47"/>
    </row>
    <row r="15" spans="1:12" s="55" customFormat="1" ht="30.75" customHeight="1" thickBot="1">
      <c r="A15" s="60" t="s">
        <v>63</v>
      </c>
      <c r="B15" s="19"/>
      <c r="C15" s="19">
        <f>SUM(C24:C40)</f>
        <v>21500</v>
      </c>
      <c r="D15" s="54"/>
      <c r="E15" s="54"/>
      <c r="H15" s="56"/>
      <c r="I15" s="56"/>
    </row>
    <row r="16" spans="1:12" s="48" customFormat="1" ht="17.25" customHeight="1" thickTop="1">
      <c r="A16" s="45"/>
      <c r="B16" s="46"/>
      <c r="C16" s="46"/>
      <c r="D16" s="47"/>
      <c r="E16" s="47"/>
      <c r="F16" s="47"/>
      <c r="G16" s="47"/>
    </row>
    <row r="17" spans="1:12" s="48" customFormat="1" ht="21" customHeight="1">
      <c r="A17" s="62" t="s">
        <v>53</v>
      </c>
      <c r="B17" s="59"/>
      <c r="C17" s="59"/>
      <c r="D17" s="47"/>
      <c r="E17" s="47"/>
      <c r="F17" s="47"/>
      <c r="G17" s="47"/>
    </row>
    <row r="18" spans="1:12" s="7" customFormat="1" ht="150" hidden="1" customHeight="1">
      <c r="A18" s="63" t="s">
        <v>16</v>
      </c>
      <c r="B18" s="64"/>
      <c r="C18" s="64"/>
      <c r="D18" s="24"/>
      <c r="E18" s="24"/>
      <c r="F18" s="7">
        <f>41+57+34</f>
        <v>132</v>
      </c>
      <c r="G18" s="7" t="s">
        <v>10</v>
      </c>
      <c r="J18" s="7" t="e">
        <f>G18*200</f>
        <v>#VALUE!</v>
      </c>
      <c r="K18" s="7" t="e">
        <f>J18+I18</f>
        <v>#VALUE!</v>
      </c>
      <c r="L18" s="7" t="e">
        <f>K18/200</f>
        <v>#VALUE!</v>
      </c>
    </row>
    <row r="19" spans="1:12" s="7" customFormat="1" ht="134.25" hidden="1" customHeight="1">
      <c r="A19" s="63" t="s">
        <v>19</v>
      </c>
      <c r="B19" s="64"/>
      <c r="C19" s="64"/>
      <c r="D19" s="24"/>
      <c r="E19" s="24"/>
      <c r="F19" s="7">
        <f>41+57+34</f>
        <v>132</v>
      </c>
      <c r="G19" s="7" t="s">
        <v>10</v>
      </c>
      <c r="J19" s="7" t="e">
        <f>G19*200</f>
        <v>#VALUE!</v>
      </c>
      <c r="K19" s="7" t="e">
        <f>J19+I19</f>
        <v>#VALUE!</v>
      </c>
      <c r="L19" s="7" t="e">
        <f>K19/200</f>
        <v>#VALUE!</v>
      </c>
    </row>
    <row r="20" spans="1:12" s="7" customFormat="1" ht="92.25" hidden="1" customHeight="1">
      <c r="A20" s="63" t="s">
        <v>12</v>
      </c>
      <c r="B20" s="64"/>
      <c r="C20" s="64"/>
      <c r="D20" s="24"/>
      <c r="E20" s="24"/>
      <c r="F20" s="7">
        <f>41+57+34</f>
        <v>132</v>
      </c>
      <c r="G20" s="7" t="s">
        <v>10</v>
      </c>
      <c r="J20" s="7" t="e">
        <f>G20*200</f>
        <v>#VALUE!</v>
      </c>
      <c r="K20" s="7" t="e">
        <f>J20+I20</f>
        <v>#VALUE!</v>
      </c>
      <c r="L20" s="7" t="e">
        <f>K20/200</f>
        <v>#VALUE!</v>
      </c>
    </row>
    <row r="21" spans="1:12" s="7" customFormat="1" ht="33" customHeight="1">
      <c r="A21" s="32" t="s">
        <v>58</v>
      </c>
      <c r="B21" s="15"/>
      <c r="C21" s="15"/>
      <c r="D21" s="12"/>
      <c r="G21" s="11"/>
      <c r="H21" s="11"/>
    </row>
    <row r="22" spans="1:12" s="7" customFormat="1" ht="19.5" customHeight="1">
      <c r="A22" s="9" t="s">
        <v>55</v>
      </c>
      <c r="B22" s="15">
        <f>100*50</f>
        <v>5000</v>
      </c>
      <c r="C22" s="15"/>
      <c r="D22" s="13">
        <v>50</v>
      </c>
      <c r="E22" s="7">
        <v>70</v>
      </c>
      <c r="F22" s="14">
        <f>D22*E22</f>
        <v>3500</v>
      </c>
    </row>
    <row r="23" spans="1:12" s="7" customFormat="1" ht="24" customHeight="1">
      <c r="A23" s="9" t="s">
        <v>15</v>
      </c>
      <c r="B23" s="15">
        <f>250*6</f>
        <v>1500</v>
      </c>
      <c r="C23" s="15"/>
      <c r="D23" s="13">
        <f>1500/6</f>
        <v>250</v>
      </c>
      <c r="E23" s="7">
        <v>70</v>
      </c>
      <c r="F23" s="14">
        <f>D23/E23</f>
        <v>3.5714285714285716</v>
      </c>
    </row>
    <row r="24" spans="1:12" s="21" customFormat="1" ht="24" customHeight="1" thickBot="1">
      <c r="A24" s="43" t="s">
        <v>54</v>
      </c>
      <c r="B24" s="44"/>
      <c r="C24" s="44">
        <f>B22+B23</f>
        <v>6500</v>
      </c>
      <c r="D24" s="20"/>
      <c r="E24" s="20"/>
      <c r="F24" s="20"/>
    </row>
    <row r="25" spans="1:12" s="7" customFormat="1" ht="10.15" customHeight="1" thickTop="1">
      <c r="A25" s="33"/>
      <c r="B25" s="15"/>
      <c r="C25" s="41"/>
      <c r="D25" s="12"/>
      <c r="E25" s="12"/>
      <c r="F25" s="31" t="s">
        <v>14</v>
      </c>
      <c r="G25" s="15">
        <f>70*50</f>
        <v>3500</v>
      </c>
      <c r="H25" s="11"/>
      <c r="I25" s="11"/>
    </row>
    <row r="26" spans="1:12" s="51" customFormat="1" ht="9.75" customHeight="1">
      <c r="A26" s="52"/>
      <c r="B26" s="53"/>
      <c r="C26" s="53"/>
      <c r="D26" s="16"/>
      <c r="E26" s="16"/>
      <c r="F26" s="16"/>
    </row>
    <row r="27" spans="1:12" s="7" customFormat="1" ht="33" customHeight="1">
      <c r="A27" s="32" t="s">
        <v>59</v>
      </c>
      <c r="B27" s="15"/>
      <c r="C27" s="15"/>
      <c r="D27" s="12"/>
      <c r="G27" s="11"/>
      <c r="H27" s="11"/>
    </row>
    <row r="28" spans="1:12" s="7" customFormat="1" ht="19.5" customHeight="1">
      <c r="A28" s="9" t="s">
        <v>49</v>
      </c>
      <c r="B28" s="15">
        <f>70*50</f>
        <v>3500</v>
      </c>
      <c r="C28" s="15"/>
      <c r="D28" s="13">
        <v>50</v>
      </c>
      <c r="E28" s="7">
        <v>70</v>
      </c>
      <c r="F28" s="14">
        <f>D28*E28</f>
        <v>3500</v>
      </c>
    </row>
    <row r="29" spans="1:12" s="7" customFormat="1" ht="24" customHeight="1">
      <c r="A29" s="9" t="s">
        <v>15</v>
      </c>
      <c r="B29" s="15">
        <f>250*6</f>
        <v>1500</v>
      </c>
      <c r="C29" s="15"/>
      <c r="D29" s="13">
        <f>1500/6</f>
        <v>250</v>
      </c>
      <c r="E29" s="7">
        <v>70</v>
      </c>
      <c r="F29" s="14">
        <f>D29/E29</f>
        <v>3.5714285714285716</v>
      </c>
    </row>
    <row r="30" spans="1:12" s="21" customFormat="1" ht="24" customHeight="1" thickBot="1">
      <c r="A30" s="43" t="s">
        <v>45</v>
      </c>
      <c r="B30" s="44"/>
      <c r="C30" s="44">
        <f>B28+B29</f>
        <v>5000</v>
      </c>
      <c r="D30" s="20"/>
      <c r="E30" s="20"/>
      <c r="F30" s="20"/>
    </row>
    <row r="31" spans="1:12" s="7" customFormat="1" ht="10.15" customHeight="1" thickTop="1">
      <c r="A31" s="33"/>
      <c r="B31" s="15"/>
      <c r="C31" s="41"/>
      <c r="D31" s="12"/>
      <c r="E31" s="12"/>
      <c r="F31" s="31" t="s">
        <v>14</v>
      </c>
      <c r="G31" s="15">
        <f>70*50</f>
        <v>3500</v>
      </c>
      <c r="H31" s="11"/>
      <c r="I31" s="11"/>
    </row>
    <row r="32" spans="1:12" s="7" customFormat="1" ht="27" customHeight="1">
      <c r="A32" s="32" t="s">
        <v>60</v>
      </c>
      <c r="B32" s="15"/>
      <c r="C32" s="15"/>
      <c r="D32" s="12"/>
      <c r="G32" s="11"/>
      <c r="H32" s="11"/>
    </row>
    <row r="33" spans="1:10" s="7" customFormat="1" ht="19.5" customHeight="1">
      <c r="A33" s="9" t="s">
        <v>61</v>
      </c>
      <c r="B33" s="15">
        <f>80*50</f>
        <v>4000</v>
      </c>
      <c r="C33" s="15"/>
      <c r="D33" s="13">
        <v>50</v>
      </c>
      <c r="E33" s="7">
        <v>70</v>
      </c>
      <c r="F33" s="14">
        <f>D33*E33</f>
        <v>3500</v>
      </c>
    </row>
    <row r="34" spans="1:10" s="7" customFormat="1" ht="24" customHeight="1">
      <c r="A34" s="9" t="s">
        <v>52</v>
      </c>
      <c r="B34" s="15">
        <f>250*6</f>
        <v>1500</v>
      </c>
      <c r="C34" s="15"/>
      <c r="D34" s="13">
        <f>1500/6</f>
        <v>250</v>
      </c>
      <c r="E34" s="7">
        <v>70</v>
      </c>
      <c r="F34" s="14">
        <f>D34/E34</f>
        <v>3.5714285714285716</v>
      </c>
    </row>
    <row r="35" spans="1:10" s="21" customFormat="1" ht="24" customHeight="1" thickBot="1">
      <c r="A35" s="43" t="s">
        <v>46</v>
      </c>
      <c r="B35" s="44"/>
      <c r="C35" s="44">
        <f>B33+B34</f>
        <v>5500</v>
      </c>
      <c r="D35" s="20"/>
      <c r="E35" s="20"/>
      <c r="F35" s="20"/>
    </row>
    <row r="36" spans="1:10" s="7" customFormat="1" ht="9" customHeight="1" thickTop="1">
      <c r="A36" s="33"/>
      <c r="B36" s="15"/>
      <c r="C36" s="41"/>
      <c r="D36" s="12"/>
      <c r="E36" s="12"/>
      <c r="H36" s="11"/>
      <c r="I36" s="11"/>
    </row>
    <row r="37" spans="1:10" s="7" customFormat="1" ht="27" customHeight="1">
      <c r="A37" s="32" t="s">
        <v>64</v>
      </c>
      <c r="B37" s="15"/>
      <c r="C37" s="15"/>
      <c r="D37" s="12"/>
      <c r="G37" s="11"/>
      <c r="H37" s="11"/>
    </row>
    <row r="38" spans="1:10" s="7" customFormat="1" ht="19.5" customHeight="1">
      <c r="A38" s="9" t="s">
        <v>62</v>
      </c>
      <c r="B38" s="15">
        <f>70*50</f>
        <v>3500</v>
      </c>
      <c r="C38" s="15"/>
      <c r="D38" s="13">
        <v>50</v>
      </c>
      <c r="E38" s="7">
        <v>70</v>
      </c>
      <c r="F38" s="14">
        <f>D38*E38</f>
        <v>3500</v>
      </c>
    </row>
    <row r="39" spans="1:10" s="7" customFormat="1" ht="24" customHeight="1">
      <c r="A39" s="9" t="s">
        <v>67</v>
      </c>
      <c r="B39" s="15">
        <f>250*4</f>
        <v>1000</v>
      </c>
      <c r="C39" s="15"/>
      <c r="D39" s="13">
        <f>1500/6</f>
        <v>250</v>
      </c>
      <c r="E39" s="7">
        <v>70</v>
      </c>
      <c r="F39" s="14">
        <f>D39/E39</f>
        <v>3.5714285714285716</v>
      </c>
    </row>
    <row r="40" spans="1:10" s="21" customFormat="1" ht="24" customHeight="1" thickBot="1">
      <c r="A40" s="43" t="s">
        <v>68</v>
      </c>
      <c r="B40" s="44"/>
      <c r="C40" s="44">
        <f>B38+B39</f>
        <v>4500</v>
      </c>
      <c r="D40" s="20"/>
      <c r="E40" s="20"/>
      <c r="F40" s="20"/>
    </row>
    <row r="41" spans="1:10" s="7" customFormat="1" ht="9" customHeight="1" thickTop="1">
      <c r="A41" s="33"/>
      <c r="B41" s="15"/>
      <c r="C41" s="41"/>
      <c r="D41" s="12"/>
      <c r="E41" s="12"/>
      <c r="H41" s="11"/>
      <c r="I41" s="11"/>
    </row>
    <row r="42" spans="1:10" s="7" customFormat="1" ht="24.75" customHeight="1">
      <c r="A42" s="33"/>
      <c r="B42" s="15"/>
      <c r="C42" s="41"/>
      <c r="D42" s="12"/>
      <c r="E42" s="12"/>
      <c r="H42" s="11"/>
      <c r="I42" s="11"/>
    </row>
    <row r="43" spans="1:10" s="7" customFormat="1" ht="60.75" customHeight="1">
      <c r="A43" s="33"/>
      <c r="B43" s="15"/>
      <c r="C43" s="41"/>
      <c r="D43" s="12"/>
      <c r="E43" s="12"/>
      <c r="H43" s="11"/>
      <c r="I43" s="11"/>
    </row>
    <row r="44" spans="1:10" s="21" customFormat="1" ht="24" customHeight="1" thickBot="1">
      <c r="A44" s="18" t="s">
        <v>57</v>
      </c>
      <c r="B44" s="19"/>
      <c r="C44" s="19">
        <f>B42+B43</f>
        <v>0</v>
      </c>
      <c r="D44" s="20"/>
      <c r="E44" s="20"/>
      <c r="F44" s="20"/>
    </row>
    <row r="45" spans="1:10" s="7" customFormat="1" ht="29.25" customHeight="1" thickTop="1">
      <c r="A45" s="32" t="s">
        <v>50</v>
      </c>
      <c r="B45" s="15"/>
      <c r="C45" s="15"/>
      <c r="D45" s="12"/>
      <c r="G45" s="11"/>
      <c r="H45" s="11"/>
    </row>
    <row r="46" spans="1:10" s="7" customFormat="1" ht="19.5" customHeight="1">
      <c r="A46" s="9" t="s">
        <v>47</v>
      </c>
      <c r="B46" s="15">
        <f>188*6</f>
        <v>1128</v>
      </c>
      <c r="C46" s="15"/>
      <c r="D46" s="13"/>
      <c r="E46" s="7">
        <v>183</v>
      </c>
      <c r="F46" s="14">
        <v>50</v>
      </c>
      <c r="H46" s="7">
        <f t="shared" ref="H46" si="1">G46*F46</f>
        <v>0</v>
      </c>
      <c r="J46" s="7">
        <v>20</v>
      </c>
    </row>
    <row r="47" spans="1:10" s="7" customFormat="1" ht="24" customHeight="1">
      <c r="A47" s="9" t="s">
        <v>15</v>
      </c>
      <c r="B47" s="15">
        <f>250*6</f>
        <v>1500</v>
      </c>
      <c r="C47" s="15"/>
      <c r="D47" s="13">
        <f>1500/6</f>
        <v>250</v>
      </c>
      <c r="E47" s="7">
        <v>183</v>
      </c>
      <c r="F47" s="14">
        <f>D47/E47</f>
        <v>1.3661202185792349</v>
      </c>
    </row>
    <row r="48" spans="1:10" s="21" customFormat="1" ht="24" customHeight="1" thickBot="1">
      <c r="A48" s="18" t="s">
        <v>48</v>
      </c>
      <c r="B48" s="19"/>
      <c r="C48" s="19">
        <f>B46+B47</f>
        <v>2628</v>
      </c>
      <c r="D48" s="20"/>
      <c r="E48" s="20"/>
      <c r="F48" s="20"/>
    </row>
    <row r="49" spans="1:10" s="7" customFormat="1" ht="9" customHeight="1" thickTop="1">
      <c r="A49" s="33"/>
      <c r="B49" s="15"/>
      <c r="C49" s="41"/>
      <c r="D49" s="12"/>
      <c r="E49" s="12"/>
      <c r="H49" s="11"/>
      <c r="I49" s="11"/>
    </row>
    <row r="50" spans="1:10" s="7" customFormat="1" ht="33" customHeight="1">
      <c r="A50" s="32" t="s">
        <v>51</v>
      </c>
      <c r="B50" s="15"/>
      <c r="C50" s="15"/>
      <c r="D50" s="12"/>
      <c r="G50" s="11"/>
      <c r="H50" s="11"/>
    </row>
    <row r="51" spans="1:10" s="7" customFormat="1" ht="19.5" customHeight="1">
      <c r="A51" s="9" t="s">
        <v>47</v>
      </c>
      <c r="B51" s="15">
        <f>188*6</f>
        <v>1128</v>
      </c>
      <c r="C51" s="15"/>
      <c r="D51" s="13"/>
      <c r="E51" s="7">
        <v>194</v>
      </c>
      <c r="F51" s="14">
        <v>50</v>
      </c>
      <c r="H51" s="7">
        <f t="shared" ref="H51" si="2">G51*F51</f>
        <v>0</v>
      </c>
      <c r="J51" s="7">
        <v>20</v>
      </c>
    </row>
    <row r="52" spans="1:10" s="7" customFormat="1" ht="24" customHeight="1">
      <c r="A52" s="9" t="s">
        <v>15</v>
      </c>
      <c r="B52" s="15">
        <f>250*6</f>
        <v>1500</v>
      </c>
      <c r="C52" s="15"/>
      <c r="D52" s="13">
        <f>1500/6</f>
        <v>250</v>
      </c>
      <c r="E52" s="7">
        <v>183</v>
      </c>
      <c r="F52" s="14">
        <f>D52/E52</f>
        <v>1.3661202185792349</v>
      </c>
    </row>
    <row r="53" spans="1:10" s="21" customFormat="1" ht="24" customHeight="1" thickBot="1">
      <c r="A53" s="18" t="s">
        <v>48</v>
      </c>
      <c r="B53" s="19"/>
      <c r="C53" s="19">
        <f>B51+B52</f>
        <v>2628</v>
      </c>
      <c r="D53" s="20"/>
      <c r="E53" s="20"/>
      <c r="F53" s="20"/>
    </row>
    <row r="54" spans="1:10" ht="15" thickTop="1"/>
    <row r="60" spans="1:10">
      <c r="A60" s="1" t="s">
        <v>21</v>
      </c>
      <c r="B60" s="1">
        <v>3000</v>
      </c>
      <c r="C60" s="1">
        <v>70</v>
      </c>
    </row>
    <row r="61" spans="1:10">
      <c r="D61" s="2">
        <v>7</v>
      </c>
      <c r="F61" s="2">
        <f>B60*C60</f>
        <v>210000</v>
      </c>
      <c r="G61" s="2">
        <f>F61*7</f>
        <v>1470000</v>
      </c>
    </row>
    <row r="62" spans="1:10">
      <c r="A62" s="1" t="s">
        <v>31</v>
      </c>
    </row>
    <row r="63" spans="1:10">
      <c r="A63" s="1" t="s">
        <v>33</v>
      </c>
      <c r="B63" s="1">
        <f>3500/70</f>
        <v>50</v>
      </c>
    </row>
    <row r="64" spans="1:10">
      <c r="B64" s="1" t="s">
        <v>22</v>
      </c>
      <c r="C64" s="1" t="s">
        <v>23</v>
      </c>
    </row>
    <row r="65" spans="1:6" ht="15">
      <c r="A65" s="27" t="s">
        <v>24</v>
      </c>
      <c r="B65" s="1">
        <v>129</v>
      </c>
      <c r="C65" s="1">
        <v>72</v>
      </c>
      <c r="D65" s="1" t="s">
        <v>32</v>
      </c>
      <c r="E65" s="1"/>
      <c r="F65" s="30" t="s">
        <v>34</v>
      </c>
    </row>
    <row r="66" spans="1:6">
      <c r="A66" s="27" t="s">
        <v>25</v>
      </c>
      <c r="B66" s="1">
        <v>110</v>
      </c>
      <c r="C66" s="1">
        <v>35</v>
      </c>
      <c r="D66" s="2">
        <f t="shared" ref="D66:D72" si="3">B65-70</f>
        <v>59</v>
      </c>
      <c r="F66" s="2">
        <f>D66*50</f>
        <v>2950</v>
      </c>
    </row>
    <row r="67" spans="1:6">
      <c r="A67" s="27" t="s">
        <v>26</v>
      </c>
      <c r="B67" s="1">
        <v>94</v>
      </c>
      <c r="C67" s="1">
        <v>38</v>
      </c>
      <c r="D67" s="2">
        <f t="shared" si="3"/>
        <v>40</v>
      </c>
      <c r="F67" s="2">
        <f t="shared" ref="F67:F72" si="4">D67*50</f>
        <v>2000</v>
      </c>
    </row>
    <row r="68" spans="1:6">
      <c r="A68" s="27" t="s">
        <v>28</v>
      </c>
      <c r="B68" s="1">
        <v>216</v>
      </c>
      <c r="C68" s="1">
        <v>11</v>
      </c>
      <c r="D68" s="2">
        <f t="shared" si="3"/>
        <v>24</v>
      </c>
      <c r="F68" s="2">
        <f t="shared" si="4"/>
        <v>1200</v>
      </c>
    </row>
    <row r="69" spans="1:6">
      <c r="A69" s="27" t="s">
        <v>27</v>
      </c>
      <c r="B69" s="1">
        <v>186</v>
      </c>
      <c r="C69" s="1">
        <v>73</v>
      </c>
      <c r="D69" s="2">
        <f t="shared" si="3"/>
        <v>146</v>
      </c>
      <c r="F69" s="2">
        <f t="shared" si="4"/>
        <v>7300</v>
      </c>
    </row>
    <row r="70" spans="1:6">
      <c r="A70" s="27" t="s">
        <v>29</v>
      </c>
      <c r="B70" s="1">
        <v>194</v>
      </c>
      <c r="C70" s="1">
        <v>9</v>
      </c>
      <c r="D70" s="2">
        <f t="shared" si="3"/>
        <v>116</v>
      </c>
      <c r="F70" s="2">
        <f t="shared" si="4"/>
        <v>5800</v>
      </c>
    </row>
    <row r="71" spans="1:6">
      <c r="A71" s="27" t="s">
        <v>30</v>
      </c>
      <c r="B71" s="1">
        <v>183</v>
      </c>
      <c r="C71" s="1">
        <v>14</v>
      </c>
      <c r="D71" s="2">
        <f t="shared" si="3"/>
        <v>124</v>
      </c>
      <c r="F71" s="2">
        <f t="shared" si="4"/>
        <v>6200</v>
      </c>
    </row>
    <row r="72" spans="1:6">
      <c r="A72" s="27"/>
      <c r="D72" s="2">
        <f t="shared" si="3"/>
        <v>113</v>
      </c>
      <c r="F72" s="2">
        <f t="shared" si="4"/>
        <v>5650</v>
      </c>
    </row>
    <row r="73" spans="1:6">
      <c r="B73" s="28"/>
      <c r="C73" s="28"/>
    </row>
    <row r="74" spans="1:6">
      <c r="D74" s="29"/>
      <c r="E74" s="29"/>
      <c r="F74" s="29"/>
    </row>
    <row r="75" spans="1:6">
      <c r="B75" s="1">
        <f>SUM(B65:B74)</f>
        <v>1112</v>
      </c>
    </row>
    <row r="76" spans="1:6" ht="15.75" thickBot="1">
      <c r="D76" s="2">
        <f>SUM(D66:D75)</f>
        <v>622</v>
      </c>
      <c r="F76" s="19">
        <f>SUM(F66:F75)</f>
        <v>31100</v>
      </c>
    </row>
    <row r="77" spans="1:6" ht="15" thickTop="1"/>
    <row r="78" spans="1:6">
      <c r="A78" s="1" t="s">
        <v>35</v>
      </c>
      <c r="B78" s="1">
        <f>250/70</f>
        <v>3.5714285714285716</v>
      </c>
    </row>
    <row r="79" spans="1:6">
      <c r="A79" s="1" t="s">
        <v>36</v>
      </c>
      <c r="B79" s="1">
        <f>3.5*619</f>
        <v>2166.5</v>
      </c>
    </row>
    <row r="80" spans="1:6">
      <c r="A80" s="1" t="s">
        <v>37</v>
      </c>
      <c r="B80" s="1">
        <f t="shared" ref="B80:B84" si="5">3.5*619</f>
        <v>2166.5</v>
      </c>
      <c r="F80" s="1">
        <f t="shared" ref="F80:F85" si="6">3.5*619</f>
        <v>2166.5</v>
      </c>
    </row>
    <row r="81" spans="1:14">
      <c r="A81" s="1" t="s">
        <v>38</v>
      </c>
      <c r="B81" s="1">
        <f t="shared" si="5"/>
        <v>2166.5</v>
      </c>
      <c r="F81" s="1">
        <f t="shared" si="6"/>
        <v>2166.5</v>
      </c>
    </row>
    <row r="82" spans="1:14">
      <c r="A82" s="1" t="s">
        <v>39</v>
      </c>
      <c r="B82" s="1">
        <f t="shared" si="5"/>
        <v>2166.5</v>
      </c>
      <c r="F82" s="1">
        <f t="shared" si="6"/>
        <v>2166.5</v>
      </c>
    </row>
    <row r="83" spans="1:14">
      <c r="A83" s="1" t="s">
        <v>40</v>
      </c>
      <c r="B83" s="1">
        <f t="shared" si="5"/>
        <v>2166.5</v>
      </c>
      <c r="F83" s="1">
        <f t="shared" si="6"/>
        <v>2166.5</v>
      </c>
    </row>
    <row r="84" spans="1:14">
      <c r="A84" s="1" t="s">
        <v>41</v>
      </c>
      <c r="B84" s="1">
        <f t="shared" si="5"/>
        <v>2166.5</v>
      </c>
      <c r="F84" s="1">
        <f t="shared" si="6"/>
        <v>2166.5</v>
      </c>
    </row>
    <row r="85" spans="1:14">
      <c r="F85" s="1">
        <f t="shared" si="6"/>
        <v>2166.5</v>
      </c>
    </row>
    <row r="87" spans="1:14">
      <c r="F87" s="29"/>
    </row>
    <row r="89" spans="1:14" ht="15.75" thickBot="1">
      <c r="F89" s="19">
        <f>SUM(F80:F88)</f>
        <v>12999</v>
      </c>
    </row>
    <row r="90" spans="1:14" ht="15" thickTop="1">
      <c r="A90" s="1" t="s">
        <v>42</v>
      </c>
    </row>
    <row r="91" spans="1:14" ht="15.75" thickBot="1">
      <c r="F91" s="19">
        <f>F89+F76</f>
        <v>44099</v>
      </c>
    </row>
    <row r="92" spans="1:14" ht="15" thickTop="1"/>
    <row r="94" spans="1:14" ht="36">
      <c r="A94" s="42" t="s">
        <v>18</v>
      </c>
      <c r="B94" s="50"/>
      <c r="C94" s="25"/>
    </row>
    <row r="95" spans="1:14" s="3" customFormat="1" ht="32.1" customHeight="1">
      <c r="A95" s="17"/>
      <c r="B95" s="15"/>
      <c r="C95" s="22"/>
      <c r="D95" s="2"/>
      <c r="E95" s="2"/>
      <c r="F95" s="6" t="s">
        <v>0</v>
      </c>
      <c r="G95" s="6" t="s">
        <v>1</v>
      </c>
      <c r="H95" s="6" t="s">
        <v>2</v>
      </c>
      <c r="I95" s="6" t="s">
        <v>4</v>
      </c>
      <c r="J95" s="6" t="s">
        <v>6</v>
      </c>
      <c r="K95" s="6" t="s">
        <v>3</v>
      </c>
      <c r="L95" s="6" t="s">
        <v>5</v>
      </c>
    </row>
    <row r="96" spans="1:14" s="7" customFormat="1" ht="9" customHeight="1">
      <c r="A96" s="9" t="s">
        <v>16</v>
      </c>
      <c r="B96" s="49"/>
      <c r="C96" s="49"/>
      <c r="D96" s="23"/>
      <c r="E96" s="23"/>
      <c r="F96" s="23"/>
      <c r="I96" s="11"/>
      <c r="K96" s="7" t="s">
        <v>8</v>
      </c>
      <c r="N96" s="7" t="s">
        <v>9</v>
      </c>
    </row>
    <row r="97" spans="1:12" s="7" customFormat="1" ht="150" hidden="1" customHeight="1">
      <c r="A97" s="9" t="s">
        <v>19</v>
      </c>
      <c r="B97" s="49"/>
      <c r="C97" s="49"/>
      <c r="D97" s="24"/>
      <c r="E97" s="24"/>
      <c r="F97" s="7">
        <f>41+57+34</f>
        <v>132</v>
      </c>
      <c r="G97" s="7" t="s">
        <v>10</v>
      </c>
      <c r="J97" s="7" t="e">
        <f>G97*200</f>
        <v>#VALUE!</v>
      </c>
      <c r="K97" s="7" t="e">
        <f>J97+I97</f>
        <v>#VALUE!</v>
      </c>
      <c r="L97" s="7" t="e">
        <f>K97/200</f>
        <v>#VALUE!</v>
      </c>
    </row>
    <row r="98" spans="1:12" s="7" customFormat="1" ht="134.25" hidden="1" customHeight="1">
      <c r="A98" s="9" t="s">
        <v>12</v>
      </c>
      <c r="B98" s="49"/>
      <c r="C98" s="49"/>
      <c r="D98" s="24"/>
      <c r="E98" s="24"/>
      <c r="F98" s="7">
        <f>41+57+34</f>
        <v>132</v>
      </c>
      <c r="G98" s="7" t="s">
        <v>10</v>
      </c>
      <c r="J98" s="7" t="e">
        <f>G98*200</f>
        <v>#VALUE!</v>
      </c>
      <c r="K98" s="7" t="e">
        <f>J98+I98</f>
        <v>#VALUE!</v>
      </c>
      <c r="L98" s="7" t="e">
        <f>K98/200</f>
        <v>#VALUE!</v>
      </c>
    </row>
    <row r="99" spans="1:12" s="7" customFormat="1" ht="92.25" hidden="1" customHeight="1">
      <c r="A99" s="26" t="s">
        <v>13</v>
      </c>
      <c r="B99" s="15"/>
      <c r="C99" s="15"/>
      <c r="D99" s="24"/>
      <c r="E99" s="24"/>
      <c r="F99" s="7">
        <f>41+57+34</f>
        <v>132</v>
      </c>
      <c r="G99" s="7" t="s">
        <v>10</v>
      </c>
      <c r="J99" s="7" t="e">
        <f>G99*200</f>
        <v>#VALUE!</v>
      </c>
      <c r="K99" s="7" t="e">
        <f>J99+I99</f>
        <v>#VALUE!</v>
      </c>
      <c r="L99" s="7" t="e">
        <f>K99/200</f>
        <v>#VALUE!</v>
      </c>
    </row>
    <row r="100" spans="1:12" s="7" customFormat="1" ht="36" customHeight="1">
      <c r="A100" s="9" t="s">
        <v>14</v>
      </c>
      <c r="B100" s="15">
        <f>70*50</f>
        <v>3500</v>
      </c>
      <c r="C100" s="15"/>
      <c r="D100" s="12"/>
      <c r="E100" s="12"/>
      <c r="G100" s="7">
        <v>10</v>
      </c>
      <c r="H100" s="11">
        <v>200</v>
      </c>
      <c r="I100" s="11">
        <f t="shared" ref="I100:I102" si="7">H100*G100</f>
        <v>2000</v>
      </c>
      <c r="J100" s="7">
        <f>I100/200</f>
        <v>10</v>
      </c>
    </row>
    <row r="101" spans="1:12" s="7" customFormat="1" ht="19.5" customHeight="1">
      <c r="A101" s="9" t="s">
        <v>15</v>
      </c>
      <c r="B101" s="15">
        <f>250*6</f>
        <v>1500</v>
      </c>
      <c r="C101" s="15"/>
      <c r="D101" s="13"/>
      <c r="E101" s="13"/>
      <c r="F101" s="7">
        <f>3500/70</f>
        <v>50</v>
      </c>
      <c r="G101" s="14">
        <v>90</v>
      </c>
      <c r="H101" s="7">
        <v>75</v>
      </c>
      <c r="I101" s="7">
        <f t="shared" si="7"/>
        <v>6750</v>
      </c>
      <c r="K101" s="7">
        <v>20</v>
      </c>
    </row>
    <row r="102" spans="1:12" s="7" customFormat="1" ht="24" customHeight="1" thickBot="1">
      <c r="A102" s="18" t="s">
        <v>17</v>
      </c>
      <c r="B102" s="19"/>
      <c r="C102" s="19">
        <f>B100+B101</f>
        <v>5000</v>
      </c>
      <c r="D102" s="13">
        <f>1500/6</f>
        <v>250</v>
      </c>
      <c r="E102" s="13"/>
      <c r="F102" s="7">
        <f>D102*8</f>
        <v>2000</v>
      </c>
      <c r="G102" s="14"/>
      <c r="H102" s="7">
        <v>75</v>
      </c>
      <c r="I102" s="7">
        <f t="shared" si="7"/>
        <v>0</v>
      </c>
      <c r="K102" s="7">
        <v>20</v>
      </c>
    </row>
    <row r="103" spans="1:12" s="21" customFormat="1" ht="24" customHeight="1" thickTop="1">
      <c r="A103" s="9"/>
      <c r="B103" s="15"/>
      <c r="C103" s="15"/>
      <c r="D103" s="20"/>
      <c r="E103" s="20"/>
      <c r="F103" s="20"/>
      <c r="G103" s="20"/>
    </row>
    <row r="104" spans="1:12" s="7" customFormat="1" ht="15.75" customHeight="1" thickBot="1">
      <c r="A104" s="18" t="s">
        <v>20</v>
      </c>
      <c r="B104" s="19"/>
      <c r="C104" s="19">
        <f>C102*8</f>
        <v>40000</v>
      </c>
      <c r="D104" s="13"/>
      <c r="E104" s="13"/>
      <c r="G104" s="14"/>
    </row>
    <row r="105" spans="1:12" s="21" customFormat="1" ht="24" customHeight="1" thickTop="1">
      <c r="A105" s="1"/>
      <c r="B105" s="1"/>
      <c r="C105" s="1"/>
      <c r="D105" s="20"/>
      <c r="E105" s="20"/>
      <c r="F105" s="20"/>
      <c r="G105" s="20"/>
    </row>
    <row r="107" spans="1:12" ht="16.5" thickBot="1">
      <c r="A107" s="18" t="s">
        <v>43</v>
      </c>
      <c r="B107" s="19"/>
      <c r="C107" s="19">
        <f>C105*8</f>
        <v>0</v>
      </c>
    </row>
    <row r="108" spans="1:12" s="21" customFormat="1" ht="24" customHeight="1" thickTop="1">
      <c r="A108" s="1"/>
      <c r="B108" s="1"/>
      <c r="C108" s="1"/>
      <c r="D108" s="20"/>
      <c r="E108" s="20"/>
      <c r="F108" s="20"/>
      <c r="G108" s="20"/>
    </row>
  </sheetData>
  <mergeCells count="7">
    <mergeCell ref="A20:C20"/>
    <mergeCell ref="A18:C18"/>
    <mergeCell ref="A19:C19"/>
    <mergeCell ref="A4:C4"/>
    <mergeCell ref="A5:C5"/>
    <mergeCell ref="A6:C6"/>
    <mergeCell ref="A7:C7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2024-04-12T15:50:33Z</cp:lastPrinted>
  <dcterms:created xsi:type="dcterms:W3CDTF">2001-04-07T14:32:34Z</dcterms:created>
  <dcterms:modified xsi:type="dcterms:W3CDTF">2024-12-17T17:09:04Z</dcterms:modified>
</cp:coreProperties>
</file>